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600" windowWidth="24615" windowHeight="11445"/>
  </bookViews>
  <sheets>
    <sheet name="Rekapitulace stavby" sheetId="1" r:id="rId1"/>
    <sheet name="105-3281-22b - Mojena, KM..." sheetId="2" r:id="rId2"/>
  </sheets>
  <definedNames>
    <definedName name="_xlnm._FilterDatabase" localSheetId="1" hidden="1">'105-3281-22b - Mojena, KM...'!$C$82:$K$221</definedName>
    <definedName name="_xlnm.Print_Titles" localSheetId="1">'105-3281-22b - Mojena, KM...'!$82:$82</definedName>
    <definedName name="_xlnm.Print_Titles" localSheetId="0">'Rekapitulace stavby'!$52:$52</definedName>
    <definedName name="_xlnm.Print_Area" localSheetId="1">'105-3281-22b - Mojena, KM...'!$C$4:$J$37,'105-3281-22b - Mojena, KM...'!$C$43:$J$66,'105-3281-22b - Mojena, KM...'!$C$72:$K$221</definedName>
    <definedName name="_xlnm.Print_Area" localSheetId="0">'Rekapitulace stavby'!$D$4:$AO$36,'Rekapitulace stavby'!$C$42:$AQ$56</definedName>
  </definedNames>
  <calcPr calcId="125725"/>
</workbook>
</file>

<file path=xl/calcChain.xml><?xml version="1.0" encoding="utf-8"?>
<calcChain xmlns="http://schemas.openxmlformats.org/spreadsheetml/2006/main">
  <c r="J35" i="2"/>
  <c r="J34"/>
  <c r="AY55" i="1"/>
  <c r="J33" i="2"/>
  <c r="AX55" i="1"/>
  <c r="BI220" i="2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T160" s="1"/>
  <c r="R161"/>
  <c r="R160"/>
  <c r="P161"/>
  <c r="P160"/>
  <c r="BI157"/>
  <c r="BH157"/>
  <c r="BG157"/>
  <c r="BF157"/>
  <c r="T157"/>
  <c r="R157"/>
  <c r="P157"/>
  <c r="BI154"/>
  <c r="BH154"/>
  <c r="BG154"/>
  <c r="BF154"/>
  <c r="T154"/>
  <c r="R154"/>
  <c r="P154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R86"/>
  <c r="P86"/>
  <c r="J79"/>
  <c r="F79"/>
  <c r="F77"/>
  <c r="E75"/>
  <c r="J50"/>
  <c r="F50"/>
  <c r="F48"/>
  <c r="E46"/>
  <c r="J22"/>
  <c r="E22"/>
  <c r="J80" s="1"/>
  <c r="J21"/>
  <c r="J16"/>
  <c r="E16"/>
  <c r="F51" s="1"/>
  <c r="J15"/>
  <c r="J10"/>
  <c r="J77"/>
  <c r="L50" i="1"/>
  <c r="AM50"/>
  <c r="AM49"/>
  <c r="L49"/>
  <c r="AM47"/>
  <c r="L47"/>
  <c r="L45"/>
  <c r="L44"/>
  <c r="BK208" i="2"/>
  <c r="BK161"/>
  <c r="BK100"/>
  <c r="J166"/>
  <c r="BK128"/>
  <c r="BK131"/>
  <c r="BK192"/>
  <c r="BK121"/>
  <c r="BK211"/>
  <c r="J143"/>
  <c r="J204"/>
  <c r="BK217"/>
  <c r="J138"/>
  <c r="AS54" i="1"/>
  <c r="J170" i="2"/>
  <c r="J100"/>
  <c r="J125"/>
  <c r="J189"/>
  <c r="J86"/>
  <c r="J177"/>
  <c r="J131"/>
  <c r="BK170"/>
  <c r="J184"/>
  <c r="BK93"/>
  <c r="J181"/>
  <c r="J217"/>
  <c r="J97"/>
  <c r="J149"/>
  <c r="J93"/>
  <c r="J161"/>
  <c r="BK220"/>
  <c r="J113"/>
  <c r="BK181"/>
  <c r="J117"/>
  <c r="J192"/>
  <c r="BK125"/>
  <c r="BK189"/>
  <c r="BK154"/>
  <c r="BK97"/>
  <c r="BK146"/>
  <c r="BK117"/>
  <c r="BK143"/>
  <c r="BK90"/>
  <c r="BK149"/>
  <c r="BK86"/>
  <c r="BK196"/>
  <c r="BK214"/>
  <c r="BK110"/>
  <c r="BK174"/>
  <c r="J121"/>
  <c r="BK184"/>
  <c r="BK198"/>
  <c r="J107"/>
  <c r="J154"/>
  <c r="J211"/>
  <c r="BK204"/>
  <c r="J128"/>
  <c r="J220"/>
  <c r="J157"/>
  <c r="J198"/>
  <c r="BK201"/>
  <c r="BK113"/>
  <c r="J214"/>
  <c r="BK138"/>
  <c r="J174"/>
  <c r="BK166"/>
  <c r="BK107"/>
  <c r="J196"/>
  <c r="J90"/>
  <c r="BK135"/>
  <c r="BK157"/>
  <c r="BK104"/>
  <c r="J208"/>
  <c r="J135"/>
  <c r="J146"/>
  <c r="BK177"/>
  <c r="J110"/>
  <c r="J201"/>
  <c r="J104"/>
  <c r="R85" l="1"/>
  <c r="P153"/>
  <c r="P165"/>
  <c r="T180"/>
  <c r="P188"/>
  <c r="P207"/>
  <c r="T85"/>
  <c r="R153"/>
  <c r="BK165"/>
  <c r="J165" s="1"/>
  <c r="J60" s="1"/>
  <c r="BK180"/>
  <c r="J180" s="1"/>
  <c r="J61" s="1"/>
  <c r="T188"/>
  <c r="T207"/>
  <c r="P216"/>
  <c r="P85"/>
  <c r="T165"/>
  <c r="R180"/>
  <c r="R188"/>
  <c r="BK216"/>
  <c r="J216" s="1"/>
  <c r="J65" s="1"/>
  <c r="R216"/>
  <c r="BK85"/>
  <c r="J85" s="1"/>
  <c r="J57" s="1"/>
  <c r="BK153"/>
  <c r="J153" s="1"/>
  <c r="J58" s="1"/>
  <c r="T153"/>
  <c r="R165"/>
  <c r="P180"/>
  <c r="BK188"/>
  <c r="J188" s="1"/>
  <c r="J63" s="1"/>
  <c r="BK207"/>
  <c r="J207" s="1"/>
  <c r="J64" s="1"/>
  <c r="R207"/>
  <c r="T216"/>
  <c r="BK160"/>
  <c r="J160" s="1"/>
  <c r="J59" s="1"/>
  <c r="J48"/>
  <c r="J51"/>
  <c r="BE93"/>
  <c r="BE104"/>
  <c r="BE110"/>
  <c r="BE113"/>
  <c r="BE117"/>
  <c r="BE121"/>
  <c r="BE128"/>
  <c r="BE131"/>
  <c r="BE143"/>
  <c r="BE154"/>
  <c r="BE189"/>
  <c r="BE208"/>
  <c r="BE220"/>
  <c r="F80"/>
  <c r="BE125"/>
  <c r="BE135"/>
  <c r="BE138"/>
  <c r="BE146"/>
  <c r="BE157"/>
  <c r="BE161"/>
  <c r="BE170"/>
  <c r="BE174"/>
  <c r="BE184"/>
  <c r="BE196"/>
  <c r="BE198"/>
  <c r="BE211"/>
  <c r="BE86"/>
  <c r="BE90"/>
  <c r="BE97"/>
  <c r="BE100"/>
  <c r="BE107"/>
  <c r="BE149"/>
  <c r="BE166"/>
  <c r="BE177"/>
  <c r="BE181"/>
  <c r="BE192"/>
  <c r="BE201"/>
  <c r="BE204"/>
  <c r="BE214"/>
  <c r="BE217"/>
  <c r="F33"/>
  <c r="BB55" i="1"/>
  <c r="BB54" s="1"/>
  <c r="W31" s="1"/>
  <c r="F34" i="2"/>
  <c r="BC55" i="1"/>
  <c r="BC54" s="1"/>
  <c r="AY54" s="1"/>
  <c r="F32" i="2"/>
  <c r="BA55" i="1"/>
  <c r="BA54" s="1"/>
  <c r="W30" s="1"/>
  <c r="J32" i="2"/>
  <c r="AW55" i="1" s="1"/>
  <c r="F35" i="2"/>
  <c r="BD55" i="1" s="1"/>
  <c r="BD54" s="1"/>
  <c r="W33" s="1"/>
  <c r="T84" i="2" l="1"/>
  <c r="R187"/>
  <c r="T187"/>
  <c r="P187"/>
  <c r="P84"/>
  <c r="P83" s="1"/>
  <c r="AU55" i="1" s="1"/>
  <c r="AU54" s="1"/>
  <c r="R84" i="2"/>
  <c r="R83"/>
  <c r="BK84"/>
  <c r="BK187"/>
  <c r="J187" s="1"/>
  <c r="J62" s="1"/>
  <c r="W32" i="1"/>
  <c r="AW54"/>
  <c r="AK30"/>
  <c r="J31" i="2"/>
  <c r="AV55" i="1" s="1"/>
  <c r="AT55" s="1"/>
  <c r="AX54"/>
  <c r="F31" i="2"/>
  <c r="AZ55" i="1" s="1"/>
  <c r="AZ54" s="1"/>
  <c r="W29" s="1"/>
  <c r="BK83" i="2" l="1"/>
  <c r="J83" s="1"/>
  <c r="T83"/>
  <c r="J84"/>
  <c r="J56" s="1"/>
  <c r="AV54" i="1"/>
  <c r="AK29" s="1"/>
  <c r="J28" i="2" l="1"/>
  <c r="AG55" i="1" s="1"/>
  <c r="AG54" s="1"/>
  <c r="AK26" s="1"/>
  <c r="AK35" s="1"/>
  <c r="J55" i="2"/>
  <c r="AT54" i="1"/>
  <c r="AN55" l="1"/>
  <c r="J37" i="2"/>
  <c r="AN54" i="1"/>
</calcChain>
</file>

<file path=xl/sharedStrings.xml><?xml version="1.0" encoding="utf-8"?>
<sst xmlns="http://schemas.openxmlformats.org/spreadsheetml/2006/main" count="1311" uniqueCount="371">
  <si>
    <t>Export Komplet</t>
  </si>
  <si>
    <t>VZ</t>
  </si>
  <si>
    <t>2.0</t>
  </si>
  <si>
    <t>ZAMOK</t>
  </si>
  <si>
    <t>False</t>
  </si>
  <si>
    <t>{5d16ea03-d45c-40fb-aafc-85ddd1d90d75}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</si>
  <si>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</si>
  <si>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</si>
  <si>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</si>
  <si>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</si>
  <si>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</si>
  <si>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</si>
  <si>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</si>
  <si>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</si>
  <si>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105-3281-22b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</si>
  <si>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</si>
  <si>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</si>
  <si>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Mojena, KM 20,560 - 20,820, Martinice – Úprava toku</t>
  </si>
  <si>
    <t>KSO:</t>
  </si>
  <si>
    <t/>
  </si>
  <si>
    <t>CC-CZ:</t>
  </si>
  <si>
    <t>Místo:</t>
  </si>
  <si>
    <t>Martinice u Holešova</t>
  </si>
  <si>
    <t>Datum:</t>
  </si>
  <si>
    <t>6. 12. 2022</t>
  </si>
  <si>
    <t>Zadavatel:</t>
  </si>
  <si>
    <t>IČ:</t>
  </si>
  <si>
    <t>70890013</t>
  </si>
  <si>
    <t>Povodí Moravy, s.p.</t>
  </si>
  <si>
    <t>DIČ:</t>
  </si>
  <si>
    <t>Uchazeč:</t>
  </si>
  <si>
    <t>Vyplň údaj</t>
  </si>
  <si>
    <t>Projektant:</t>
  </si>
  <si>
    <t>41601483</t>
  </si>
  <si>
    <t>AGROPROJEKT PSO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</si>
  <si>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</si>
  <si>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</si>
  <si>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</si>
  <si>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</si>
  <si>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</si>
  <si>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</si>
  <si>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</si>
  <si>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</si>
  <si>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</si>
  <si>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</si>
  <si>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</si>
  <si>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</si>
  <si>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</si>
  <si>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</si>
  <si>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</si>
  <si>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</si>
  <si>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</si>
  <si>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</si>
  <si>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</si>
  <si>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</si>
  <si>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</si>
  <si>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</si>
  <si>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</si>
  <si>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</si>
  <si>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</si>
  <si>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</si>
  <si>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</si>
  <si>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</si>
  <si>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</si>
  <si>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</si>
  <si>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</si>
  <si>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</si>
  <si>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</si>
  <si>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</si>
  <si>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</si>
  <si>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</si>
  <si>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</si>
  <si>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</si>
  <si>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</si>
  <si>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</si>
  <si>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</si>
  <si>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</si>
  <si>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</si>
  <si>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</si>
  <si>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</si>
  <si>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</si>
  <si>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</si>
  <si>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</si>
  <si>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</si>
  <si>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</si>
  <si>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</si>
  <si>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</si>
  <si>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</si>
  <si>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</si>
  <si>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</si>
  <si>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</si>
  <si>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</si>
  <si>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</si>
  <si>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</si>
  <si>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</si>
  <si>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</si>
  <si>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</si>
  <si>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</si>
  <si>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</si>
  <si>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</si>
  <si>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</si>
  <si>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</si>
  <si>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</si>
  <si>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</si>
  <si>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</si>
  <si>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</si>
  <si>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</si>
  <si>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</si>
  <si>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</si>
  <si>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</si>
  <si>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</si>
  <si>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</si>
  <si>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</si>
  <si>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</si>
  <si>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</si>
  <si>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111103213</t>
  </si>
  <si>
    <t>Kosení ve vegetačním období divokého porostu hustého</t>
  </si>
  <si>
    <t>ha</t>
  </si>
  <si>
    <t>CS ÚRS 2023 01</t>
  </si>
  <si>
    <t>4</t>
  </si>
  <si>
    <t>-12908295</t>
  </si>
  <si>
    <t>PP</t>
  </si>
  <si>
    <t>Kosení travin a vodních rostlin ve vegetačním období divokého porostu hustého</t>
  </si>
  <si>
    <t>Online PSC</t>
  </si>
  <si>
    <t>https://podminky.urs.cz/item/CS_URS_2023_01/111103213</t>
  </si>
  <si>
    <t>VV</t>
  </si>
  <si>
    <t>(237*6)/10000</t>
  </si>
  <si>
    <t>111211201</t>
  </si>
  <si>
    <t>Odstranění křovin a stromů průměru kmene do 100 mm i s kořeny sklonu terénu přes 1:5 ručně</t>
  </si>
  <si>
    <t>m2</t>
  </si>
  <si>
    <t>1556443314</t>
  </si>
  <si>
    <t>Odstranění křovin a stromů s odstraněním kořenů ručně průměru kmene do 100 mm jakékoliv plochy v rovině nebo ve svahu o sklonu přes 1:5</t>
  </si>
  <si>
    <t>https://podminky.urs.cz/item/CS_URS_2023_01/111211201</t>
  </si>
  <si>
    <t>3</t>
  </si>
  <si>
    <t>112155311</t>
  </si>
  <si>
    <t>Štěpkování keřového porostu středně hustého s naložením</t>
  </si>
  <si>
    <t>512897975</t>
  </si>
  <si>
    <t>Štěpkování s naložením na dopravní prostředek a odvozem do 20 km keřového porostu středně hustého</t>
  </si>
  <si>
    <t>https://podminky.urs.cz/item/CS_URS_2023_01/112155311</t>
  </si>
  <si>
    <t>"Včetně likvidace (předání obci nebo obyvatelstvu, popř. odvoz na kompostárnu)" 90</t>
  </si>
  <si>
    <t>112251103</t>
  </si>
  <si>
    <t>Odstranění pařezů průměru přes 500 do 700 mm</t>
  </si>
  <si>
    <t>kus</t>
  </si>
  <si>
    <t>1340900925</t>
  </si>
  <si>
    <t>Odstranění pařezů strojně s jejich vykopáním nebo vytrháním průměru přes 500 do 700 mm</t>
  </si>
  <si>
    <t>https://podminky.urs.cz/item/CS_URS_2023_01/112251103</t>
  </si>
  <si>
    <t>5</t>
  </si>
  <si>
    <t>113106123</t>
  </si>
  <si>
    <t>Rozebrání dlažeb ze zámkových dlaždic komunikací pro pěší ručně</t>
  </si>
  <si>
    <t>1254880619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</si>
  <si>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</si>
  <si>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https://podminky.urs.cz/item/CS_URS_2023_01/113106123</t>
  </si>
  <si>
    <t>"Rozebrání chodníku u demolované lávky na KM 0,0675 - dlažbu si ponechá obec a odveze na vlastní náklady" 6*1,5</t>
  </si>
  <si>
    <t>6</t>
  </si>
  <si>
    <t>124153101</t>
  </si>
  <si>
    <t>Vykopávky pro koryta vodotečí v hornině třídy těžitelnosti I skupiny 1 a 2 objem do 1000 m3 strojně</t>
  </si>
  <si>
    <t>m3</t>
  </si>
  <si>
    <t>130965366</t>
  </si>
  <si>
    <t>Vykopávky pro koryta vodotečí strojně v hornině třídy těžitelnosti I skupiny 1 a 2 přes 100 do 1 000 m3</t>
  </si>
  <si>
    <t>https://podminky.urs.cz/item/CS_URS_2023_01/124153101</t>
  </si>
  <si>
    <t>7</t>
  </si>
  <si>
    <t>129153101</t>
  </si>
  <si>
    <t>Čištění otevřených koryt vodotečí šíře dna do 5 m hl do 2,5 m v hornině třídy těžitelnosti I skupiny 1 a 2 strojně</t>
  </si>
  <si>
    <t>1375061527</t>
  </si>
  <si>
    <t>Čištění otevřených koryt vodotečí strojně s přehozením rozpojeného nánosu do 3 m nebo s naložením na dopravní prostředek při šířce původního dna do 5 m a hloubce koryta do 2,5 m v hornině třídy těžitelnosti I skupiny 1 a 2</t>
  </si>
  <si>
    <t>https://podminky.urs.cz/item/CS_URS_2023_01/129153101</t>
  </si>
  <si>
    <t>8</t>
  </si>
  <si>
    <t>161151103</t>
  </si>
  <si>
    <t>Svislé přemístění výkopku z horniny třídy těžitelnosti I skupiny 1 až 3 hl výkopu přes 4 do 8 m</t>
  </si>
  <si>
    <t>-648363553</t>
  </si>
  <si>
    <t>Svislé přemístění výkopku strojně bez naložení do dopravní nádoby avšak s vyprázdněním dopravní nádoby na hromadu nebo do dopravního prostředku z horniny třídy těžitelnosti I skupiny 1 až 3 při hloubce výkopu přes 4 do 8 m</t>
  </si>
  <si>
    <t>https://podminky.urs.cz/item/CS_URS_2023_01/161151103</t>
  </si>
  <si>
    <t>9</t>
  </si>
  <si>
    <t>162201423</t>
  </si>
  <si>
    <t>Vodorovné přemístění pařezů do 1 km D přes 500 do 700 mm</t>
  </si>
  <si>
    <t>-1654167227</t>
  </si>
  <si>
    <t>Vodorovné přemístění větví, kmenů nebo pařezů s naložením, složením a dopravou do 1000 m pařezů kmenů, průměru přes 500 do 700 mm</t>
  </si>
  <si>
    <t>https://podminky.urs.cz/item/CS_URS_2023_01/162201423</t>
  </si>
  <si>
    <t>"Odvoz na skládku TS Holešov, vzd. 2,6 km" 2</t>
  </si>
  <si>
    <t>10</t>
  </si>
  <si>
    <t>162301973</t>
  </si>
  <si>
    <t>Příplatek k vodorovnému přemístění pařezů D přes 500 do 700 mm ZKD 1 km</t>
  </si>
  <si>
    <t>1545233218</t>
  </si>
  <si>
    <t>Vodorovné přemístění větví, kmenů nebo pařezů s naložením, složením a dopravou Příplatek k cenám za každých dalších i započatých 1000 m přes 1000 m pařezů kmenů, průměru přes 500 do 700 mm</t>
  </si>
  <si>
    <t>https://podminky.urs.cz/item/CS_URS_2023_01/162301973</t>
  </si>
  <si>
    <t>"Odvoz na skládku TS Holešov, vzd. 2,6 km" 2*2</t>
  </si>
  <si>
    <t>11</t>
  </si>
  <si>
    <t>162651112</t>
  </si>
  <si>
    <t>Vodorovné přemístění přes 4 000 do 5000 m výkopku/sypaniny z horniny třídy těžitelnosti I skupiny 1 až 3</t>
  </si>
  <si>
    <t>-35885994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</si>
  <si>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</si>
  <si>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https://podminky.urs.cz/item/CS_URS_2023_01/162651112</t>
  </si>
  <si>
    <t>"Odvoz na skládku zemin - pískovna Žopy (sediment + odkopávky - násypy) " 76+224-26</t>
  </si>
  <si>
    <t>12</t>
  </si>
  <si>
    <t>171201221</t>
  </si>
  <si>
    <t>Poplatek za uložení na skládce (skládkovné) zeminy a kamení kód odpadu 17 05 04</t>
  </si>
  <si>
    <t>t</t>
  </si>
  <si>
    <t>1610007055</t>
  </si>
  <si>
    <t>Poplatek za uložení stavebního odpadu na skládce (skládkovné) zeminy a kamení zatříděného do Katalogu odpadů pod kódem 17 05 04</t>
  </si>
  <si>
    <t>"Skládka zemin – pískovna Žopy, Holešov; poplatek 350 Kč/t" (76+224-26)*1,6</t>
  </si>
  <si>
    <t>13</t>
  </si>
  <si>
    <t>171251101</t>
  </si>
  <si>
    <t>Uložení sypaniny do násypů nezhutněných strojně</t>
  </si>
  <si>
    <t>1837553165</t>
  </si>
  <si>
    <t>Uložení sypanin do násypů strojně s rozprostřením sypaniny ve vrstvách a s hrubým urovnáním nezhutněných jakékoliv třídy těžitelnosti</t>
  </si>
  <si>
    <t>https://podminky.urs.cz/item/CS_URS_2023_01/171251101</t>
  </si>
  <si>
    <t>14</t>
  </si>
  <si>
    <t>181411123</t>
  </si>
  <si>
    <t>Založení lučního trávníku výsevem pl do 1000 m2 ve svahu přes 1:2 do 1:1</t>
  </si>
  <si>
    <t>-2138862570</t>
  </si>
  <si>
    <t>Založení trávníku na půdě předem připravené plochy do 1000 m2 výsevem včetně utažení lučního na svahu přes 1:2 do 1:1</t>
  </si>
  <si>
    <t>https://podminky.urs.cz/item/CS_URS_2023_01/181411123</t>
  </si>
  <si>
    <t>"osetí břehů koryta" 495</t>
  </si>
  <si>
    <t>M</t>
  </si>
  <si>
    <t>00572100</t>
  </si>
  <si>
    <t>osivo jetelotráva intenzivní víceletá</t>
  </si>
  <si>
    <t>kg</t>
  </si>
  <si>
    <t>1689842721</t>
  </si>
  <si>
    <t>(495+200)*0,03</t>
  </si>
  <si>
    <t>16</t>
  </si>
  <si>
    <t>181451121</t>
  </si>
  <si>
    <t>Založení lučního trávníku výsevem pl přes 1000 m2 v rovině a ve svahu do 1:5</t>
  </si>
  <si>
    <t>1254044520</t>
  </si>
  <si>
    <t>Založení trávníku na půdě předem připravené plochy přes 1000 m2 výsevem včetně utažení lučního v rovině nebo na svahu do 1:5</t>
  </si>
  <si>
    <t>https://podminky.urs.cz/item/CS_URS_2023_01/181451121</t>
  </si>
  <si>
    <t>PSC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</si>
  <si>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</si>
  <si>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"uvedení přístupů a ploch zařízení staveniště do původního stavu" 200</t>
  </si>
  <si>
    <t>17</t>
  </si>
  <si>
    <t>182151111</t>
  </si>
  <si>
    <t>Svahování v zářezech v hornině třídy těžitelnosti I skupiny 1 až 3 strojně</t>
  </si>
  <si>
    <t>-265835937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</si>
  <si>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</si>
  <si>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</si>
  <si>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18</t>
  </si>
  <si>
    <t>182251101</t>
  </si>
  <si>
    <t>Svahování násypů strojně</t>
  </si>
  <si>
    <t>-1156876430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</si>
  <si>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</si>
  <si>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</si>
  <si>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19</t>
  </si>
  <si>
    <t>185803105</t>
  </si>
  <si>
    <t>Shrabání pokoseného travního porostu s odvozem do 20 km</t>
  </si>
  <si>
    <t>1083622492</t>
  </si>
  <si>
    <t>Shrabání pokoseného porostu a organických naplavenin s odvozem do 20 km travního porostu</t>
  </si>
  <si>
    <t>https://podminky.urs.cz/item/CS_URS_2023_01/185803105</t>
  </si>
  <si>
    <t>"Odvoz na kompostárnu v Holešově" (504,5*7-450)/10000</t>
  </si>
  <si>
    <t>Vodorovné konstrukce</t>
  </si>
  <si>
    <t>20</t>
  </si>
  <si>
    <t>461211711</t>
  </si>
  <si>
    <t>Patka z lomového kamene pro dlažbu na sucho bez výplně spár</t>
  </si>
  <si>
    <t>-258506616</t>
  </si>
  <si>
    <t>Patka z lomového kamene lomařsky upraveného pro dlažbu zděná na sucho bez výplně spár</t>
  </si>
  <si>
    <t>https://podminky.urs.cz/item/CS_URS_2023_01/461211711</t>
  </si>
  <si>
    <t>463212111</t>
  </si>
  <si>
    <t>Rovnanina z lomového kamene upraveného s vyklínováním spár úlomky kamene</t>
  </si>
  <si>
    <t>-339418999</t>
  </si>
  <si>
    <t>Rovnanina z lomového kamene upraveného, tříděného jakékoliv tloušťky rovnaniny s vyklínováním spár a dutin úlomky kamene</t>
  </si>
  <si>
    <t>https://podminky.urs.cz/item/CS_URS_2023_01/463212111</t>
  </si>
  <si>
    <t>Ostatní konstrukce a práce, bourání</t>
  </si>
  <si>
    <t>22</t>
  </si>
  <si>
    <t>981513114</t>
  </si>
  <si>
    <t>Demolice konstrukcí objektů z betonu železového těžkou mechanizací</t>
  </si>
  <si>
    <t>1438700574</t>
  </si>
  <si>
    <t>Demolice konstrukcí objektů těžkými mechanizačními prostředky konstrukcí ze železobetonu</t>
  </si>
  <si>
    <t>https://podminky.urs.cz/item/CS_URS_2023_01/981513114</t>
  </si>
  <si>
    <t>"Demolice lávky" 0,5*0,5*1,4+6,5*1,4*0,15</t>
  </si>
  <si>
    <t>997</t>
  </si>
  <si>
    <t>Přesun sutě</t>
  </si>
  <si>
    <t>23</t>
  </si>
  <si>
    <t>997006512</t>
  </si>
  <si>
    <t>Vodorovné doprava suti s naložením a složením na skládku přes 100 m do 1 km</t>
  </si>
  <si>
    <t>-1855328869</t>
  </si>
  <si>
    <t>Vodorovná doprava suti na skládku s naložením na dopravní prostředek a složením přes 100 m do 1 km</t>
  </si>
  <si>
    <t>https://podminky.urs.cz/item/CS_URS_2023_01/997006512</t>
  </si>
  <si>
    <t>"Demolice lávky - betonové bločky + železobeton + profily" (0,5*0,5*1,4)*2,4+(6,5*1,4*0,15)*2,5+(2*6,5*0,03)</t>
  </si>
  <si>
    <t>24</t>
  </si>
  <si>
    <t>997006519</t>
  </si>
  <si>
    <t>Příplatek k vodorovnému přemístění suti na skládku ZKD 1 km přes 1 km</t>
  </si>
  <si>
    <t>1544496333</t>
  </si>
  <si>
    <t>Vodorovná doprava suti na skládku Příplatek k ceně -6512 za každý další i započatý 1 km</t>
  </si>
  <si>
    <t>https://podminky.urs.cz/item/CS_URS_2023_01/997006519</t>
  </si>
  <si>
    <t>"Odvoz na skládku TS Holešov, vzd. 2,6 km" 4,64*2</t>
  </si>
  <si>
    <t>25</t>
  </si>
  <si>
    <t>997013631</t>
  </si>
  <si>
    <t>Poplatek za uložení na skládce (skládkovné) stavebního odpadu směsného kód odpadu 17 09 04</t>
  </si>
  <si>
    <t>1126550822</t>
  </si>
  <si>
    <t>Poplatek za uložení stavebního odpadu na skládce (skládkovné) směsného stavebního a demoličního zatříděného do Katalogu odpadů pod kódem 17 09 04</t>
  </si>
  <si>
    <t>https://podminky.urs.cz/item/CS_URS_2023_01/997013631</t>
  </si>
  <si>
    <t>26</t>
  </si>
  <si>
    <t>R1</t>
  </si>
  <si>
    <t>Poplatek za uložení na skládce (skládkovné) komunálního odpadu kód odpadu 20 02 01</t>
  </si>
  <si>
    <t>504483896</t>
  </si>
  <si>
    <t>Poplatek za uložení odpadu na skládce (skládkovné) komunálního zatříděného do Katalogu odpadů pod kódem 20 02 01</t>
  </si>
  <si>
    <t>P</t>
  </si>
  <si>
    <t>Poznámka k položce:_x000D_
Likvidace biologicky rozložitelného odpadu – pařezy</t>
  </si>
  <si>
    <t>998</t>
  </si>
  <si>
    <t>Přesun hmot</t>
  </si>
  <si>
    <t>27</t>
  </si>
  <si>
    <t>998332011</t>
  </si>
  <si>
    <t>Přesun hmot pro úpravy vodních toků a kanály</t>
  </si>
  <si>
    <t>-1343415166</t>
  </si>
  <si>
    <t>Přesun hmot pro úpravy vodních toků a kanály, hráze rybníků apod. dopravní vzdálenost do 500 m</t>
  </si>
  <si>
    <t>https://podminky.urs.cz/item/CS_URS_2023_01/998332011</t>
  </si>
  <si>
    <t>28</t>
  </si>
  <si>
    <t>R2</t>
  </si>
  <si>
    <t>Příplatek 50% za ztížené podmínky vlivem oboustranné zástavby, přesun do 100 m"</t>
  </si>
  <si>
    <t>stavba</t>
  </si>
  <si>
    <t>-481253947</t>
  </si>
  <si>
    <t>Poznámka k položce:_x000D_
KM 0,155 - 0,237: lomový kámen 65 m3, výkopek 90 m3, sediment 15 m3</t>
  </si>
  <si>
    <t>VRN</t>
  </si>
  <si>
    <t>Vedlejší rozpočtové náklady</t>
  </si>
  <si>
    <t>VRN1</t>
  </si>
  <si>
    <t>Průzkumné, geodetické a projektové práce</t>
  </si>
  <si>
    <t>29</t>
  </si>
  <si>
    <t>012103000</t>
  </si>
  <si>
    <t>Geodetické práce před výstavbou</t>
  </si>
  <si>
    <t>1024</t>
  </si>
  <si>
    <t>511513807</t>
  </si>
  <si>
    <t>Poznámka k položce:_x000D_
vytyčení stavby, inž. sítí</t>
  </si>
  <si>
    <t>30</t>
  </si>
  <si>
    <t>012303000</t>
  </si>
  <si>
    <t>Geodetické práce po výstavbě</t>
  </si>
  <si>
    <t>297213504</t>
  </si>
  <si>
    <t>Poznámka k položce:_x000D_
skutečné zaměření stavby po dokončení</t>
  </si>
  <si>
    <t>"Práce budou provedeny v rozsahu dle smlouvy o dílo." 1</t>
  </si>
  <si>
    <t>31</t>
  </si>
  <si>
    <t>013254000</t>
  </si>
  <si>
    <t>Dokumentace skutečného provedení stavby</t>
  </si>
  <si>
    <t>-865182611</t>
  </si>
  <si>
    <t>32</t>
  </si>
  <si>
    <t>013274000</t>
  </si>
  <si>
    <t>Pasportizace objektu před započetím prací</t>
  </si>
  <si>
    <t>-1301795574</t>
  </si>
  <si>
    <t>Poznámka k položce:_x000D_
Pasportizace přístupových komunikací.</t>
  </si>
  <si>
    <t>33</t>
  </si>
  <si>
    <t>013284000</t>
  </si>
  <si>
    <t>Pasportizace objektu po provedení prací</t>
  </si>
  <si>
    <t>-917679285</t>
  </si>
  <si>
    <t>Poznámka k položce:_x000D_
Pasportizace přístupových komunikací včetně předání svlastníkům / správcům po ukončení stavby.</t>
  </si>
  <si>
    <t>34</t>
  </si>
  <si>
    <t>R3</t>
  </si>
  <si>
    <t>Slovení ryb v lokalitě</t>
  </si>
  <si>
    <t>-836639861</t>
  </si>
  <si>
    <t>Poznámka k položce:_x000D_
Na základě požadavku provede správce pstruhového revíru - Moravský rybářský svaz, pobočný spolek Holešov.</t>
  </si>
  <si>
    <t>VRN3</t>
  </si>
  <si>
    <t>Zařízení staveniště</t>
  </si>
  <si>
    <t>35</t>
  </si>
  <si>
    <t>030001000</t>
  </si>
  <si>
    <t>1072162386</t>
  </si>
  <si>
    <t>Poznámka k položce:_x000D_
včetně zajištění vjezdů ke korytu a ochrany obrubníků a komunikace pro pěší v místech vjezdů ke korytu ke korytu toku, náklady na případně vzniklá poškození během stavby</t>
  </si>
  <si>
    <t>36</t>
  </si>
  <si>
    <t>034303000</t>
  </si>
  <si>
    <t>Dopravní značení na staveništi</t>
  </si>
  <si>
    <t>-1573546434</t>
  </si>
  <si>
    <t>Poznámka k položce:_x000D_
Zajištění dopravního značení včetně vyřízení na dotčených orgánech (obec, Policie ČR, MěÚ Holešov apod.).</t>
  </si>
  <si>
    <t>37</t>
  </si>
  <si>
    <t>R4</t>
  </si>
  <si>
    <t>Čištění komunikací v průběhu a po skončení stavby</t>
  </si>
  <si>
    <t>1511405344</t>
  </si>
  <si>
    <t>VRN4</t>
  </si>
  <si>
    <t>Inženýrská činnost</t>
  </si>
  <si>
    <t>38</t>
  </si>
  <si>
    <t>042503000</t>
  </si>
  <si>
    <t>Plán BOZP na staveništi</t>
  </si>
  <si>
    <t>-38827779</t>
  </si>
  <si>
    <t>Poznámka k položce:_x000D_
Aktualizace plánu BOZP - dle potřeby.</t>
  </si>
  <si>
    <t>39</t>
  </si>
  <si>
    <t>R5</t>
  </si>
  <si>
    <t>Zpracování povodňového a havarijního plánu</t>
  </si>
  <si>
    <t>617596674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</si>
</sst>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61151103" TargetMode="External"/><Relationship Id="rId13" Type="http://schemas.openxmlformats.org/officeDocument/2006/relationships/hyperlink" Target="https://podminky.urs.cz/item/CS_URS_2023_01/181411123" TargetMode="External"/><Relationship Id="rId18" Type="http://schemas.openxmlformats.org/officeDocument/2006/relationships/hyperlink" Target="https://podminky.urs.cz/item/CS_URS_2023_01/461211711" TargetMode="External"/><Relationship Id="rId26" Type="http://schemas.openxmlformats.org/officeDocument/2006/relationships/drawing" Target="../drawings/drawing2.xml"/><Relationship Id="rId3" Type="http://schemas.openxmlformats.org/officeDocument/2006/relationships/hyperlink" Target="https://podminky.urs.cz/item/CS_URS_2023_01/112155311" TargetMode="External"/><Relationship Id="rId21" Type="http://schemas.openxmlformats.org/officeDocument/2006/relationships/hyperlink" Target="https://podminky.urs.cz/item/CS_URS_2023_01/997006512" TargetMode="External"/><Relationship Id="rId7" Type="http://schemas.openxmlformats.org/officeDocument/2006/relationships/hyperlink" Target="https://podminky.urs.cz/item/CS_URS_2023_01/129153101" TargetMode="External"/><Relationship Id="rId12" Type="http://schemas.openxmlformats.org/officeDocument/2006/relationships/hyperlink" Target="https://podminky.urs.cz/item/CS_URS_2023_01/171251101" TargetMode="External"/><Relationship Id="rId17" Type="http://schemas.openxmlformats.org/officeDocument/2006/relationships/hyperlink" Target="https://podminky.urs.cz/item/CS_URS_2023_01/185803105" TargetMode="External"/><Relationship Id="rId25" Type="http://schemas.openxmlformats.org/officeDocument/2006/relationships/printerSettings" Target="../printerSettings/printerSettings2.bin"/><Relationship Id="rId2" Type="http://schemas.openxmlformats.org/officeDocument/2006/relationships/hyperlink" Target="https://podminky.urs.cz/item/CS_URS_2023_01/111211201" TargetMode="External"/><Relationship Id="rId16" Type="http://schemas.openxmlformats.org/officeDocument/2006/relationships/hyperlink" Target="https://podminky.urs.cz/item/CS_URS_2023_01/182251101" TargetMode="External"/><Relationship Id="rId20" Type="http://schemas.openxmlformats.org/officeDocument/2006/relationships/hyperlink" Target="https://podminky.urs.cz/item/CS_URS_2023_01/981513114" TargetMode="External"/><Relationship Id="rId1" Type="http://schemas.openxmlformats.org/officeDocument/2006/relationships/hyperlink" Target="https://podminky.urs.cz/item/CS_URS_2023_01/111103213" TargetMode="External"/><Relationship Id="rId6" Type="http://schemas.openxmlformats.org/officeDocument/2006/relationships/hyperlink" Target="https://podminky.urs.cz/item/CS_URS_2023_01/124153101" TargetMode="External"/><Relationship Id="rId11" Type="http://schemas.openxmlformats.org/officeDocument/2006/relationships/hyperlink" Target="https://podminky.urs.cz/item/CS_URS_2023_01/162651112" TargetMode="External"/><Relationship Id="rId24" Type="http://schemas.openxmlformats.org/officeDocument/2006/relationships/hyperlink" Target="https://podminky.urs.cz/item/CS_URS_2023_01/998332011" TargetMode="External"/><Relationship Id="rId5" Type="http://schemas.openxmlformats.org/officeDocument/2006/relationships/hyperlink" Target="https://podminky.urs.cz/item/CS_URS_2023_01/113106123" TargetMode="External"/><Relationship Id="rId15" Type="http://schemas.openxmlformats.org/officeDocument/2006/relationships/hyperlink" Target="https://podminky.urs.cz/item/CS_URS_2023_01/182151111" TargetMode="External"/><Relationship Id="rId23" Type="http://schemas.openxmlformats.org/officeDocument/2006/relationships/hyperlink" Target="https://podminky.urs.cz/item/CS_URS_2023_01/997013631" TargetMode="External"/><Relationship Id="rId10" Type="http://schemas.openxmlformats.org/officeDocument/2006/relationships/hyperlink" Target="https://podminky.urs.cz/item/CS_URS_2023_01/162301973" TargetMode="External"/><Relationship Id="rId19" Type="http://schemas.openxmlformats.org/officeDocument/2006/relationships/hyperlink" Target="https://podminky.urs.cz/item/CS_URS_2023_01/463212111" TargetMode="External"/><Relationship Id="rId4" Type="http://schemas.openxmlformats.org/officeDocument/2006/relationships/hyperlink" Target="https://podminky.urs.cz/item/CS_URS_2023_01/112251103" TargetMode="External"/><Relationship Id="rId9" Type="http://schemas.openxmlformats.org/officeDocument/2006/relationships/hyperlink" Target="https://podminky.urs.cz/item/CS_URS_2023_01/162201423" TargetMode="External"/><Relationship Id="rId14" Type="http://schemas.openxmlformats.org/officeDocument/2006/relationships/hyperlink" Target="https://podminky.urs.cz/item/CS_URS_2023_01/181451121" TargetMode="External"/><Relationship Id="rId22" Type="http://schemas.openxmlformats.org/officeDocument/2006/relationships/hyperlink" Target="https://podminky.urs.cz/item/CS_URS_2023_01/99700651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tabSelected="1" workbookViewId="0">
      <selection activeCell="AR17" sqref="AR1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15" t="s">
        <v>14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0"/>
      <c r="AQ5" s="20"/>
      <c r="AR5" s="18"/>
      <c r="BE5" s="212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17" t="s">
        <v>17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0"/>
      <c r="AQ6" s="20"/>
      <c r="AR6" s="18"/>
      <c r="BE6" s="213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19</v>
      </c>
      <c r="AO7" s="20"/>
      <c r="AP7" s="20"/>
      <c r="AQ7" s="20"/>
      <c r="AR7" s="18"/>
      <c r="BE7" s="213"/>
      <c r="BS7" s="15" t="s">
        <v>6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 t="s">
        <v>24</v>
      </c>
      <c r="AO8" s="20"/>
      <c r="AP8" s="20"/>
      <c r="AQ8" s="20"/>
      <c r="AR8" s="18"/>
      <c r="BE8" s="213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13"/>
      <c r="BS9" s="15" t="s">
        <v>6</v>
      </c>
    </row>
    <row r="10" spans="1:74" s="1" customFormat="1" ht="12" customHeight="1">
      <c r="B10" s="19"/>
      <c r="C10" s="20"/>
      <c r="D10" s="27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13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29</v>
      </c>
      <c r="AL11" s="20"/>
      <c r="AM11" s="20"/>
      <c r="AN11" s="25" t="s">
        <v>19</v>
      </c>
      <c r="AO11" s="20"/>
      <c r="AP11" s="20"/>
      <c r="AQ11" s="20"/>
      <c r="AR11" s="18"/>
      <c r="BE11" s="213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13"/>
      <c r="BS12" s="15" t="s">
        <v>6</v>
      </c>
    </row>
    <row r="13" spans="1:74" s="1" customFormat="1" ht="12" customHeight="1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26</v>
      </c>
      <c r="AL13" s="20"/>
      <c r="AM13" s="20"/>
      <c r="AN13" s="29" t="s">
        <v>31</v>
      </c>
      <c r="AO13" s="20"/>
      <c r="AP13" s="20"/>
      <c r="AQ13" s="20"/>
      <c r="AR13" s="18"/>
      <c r="BE13" s="213"/>
      <c r="BS13" s="15" t="s">
        <v>6</v>
      </c>
    </row>
    <row r="14" spans="1:74" ht="12.75">
      <c r="B14" s="19"/>
      <c r="C14" s="20"/>
      <c r="D14" s="20"/>
      <c r="E14" s="218" t="s">
        <v>31</v>
      </c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  <c r="AK14" s="27" t="s">
        <v>29</v>
      </c>
      <c r="AL14" s="20"/>
      <c r="AM14" s="20"/>
      <c r="AN14" s="29" t="s">
        <v>31</v>
      </c>
      <c r="AO14" s="20"/>
      <c r="AP14" s="20"/>
      <c r="AQ14" s="20"/>
      <c r="AR14" s="18"/>
      <c r="BE14" s="213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13"/>
      <c r="BS15" s="15" t="s">
        <v>4</v>
      </c>
    </row>
    <row r="16" spans="1:74" s="1" customFormat="1" ht="12" customHeight="1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26</v>
      </c>
      <c r="AL16" s="20"/>
      <c r="AM16" s="20"/>
      <c r="AN16" s="25" t="s">
        <v>33</v>
      </c>
      <c r="AO16" s="20"/>
      <c r="AP16" s="20"/>
      <c r="AQ16" s="20"/>
      <c r="AR16" s="18"/>
      <c r="BE16" s="213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13"/>
      <c r="BS17" s="15" t="s">
        <v>35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13"/>
      <c r="BS18" s="15" t="s">
        <v>6</v>
      </c>
    </row>
    <row r="19" spans="1:71" s="1" customFormat="1" ht="12" customHeight="1">
      <c r="B19" s="19"/>
      <c r="C19" s="20"/>
      <c r="D19" s="27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13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13"/>
      <c r="BS20" s="15" t="s">
        <v>35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13"/>
    </row>
    <row r="22" spans="1:71" s="1" customFormat="1" ht="12" customHeight="1">
      <c r="B22" s="19"/>
      <c r="C22" s="20"/>
      <c r="D22" s="27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13"/>
    </row>
    <row r="23" spans="1:71" s="1" customFormat="1" ht="47.25" customHeight="1">
      <c r="B23" s="19"/>
      <c r="C23" s="20"/>
      <c r="D23" s="20"/>
      <c r="E23" s="220" t="s">
        <v>39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O23" s="20"/>
      <c r="AP23" s="20"/>
      <c r="AQ23" s="20"/>
      <c r="AR23" s="18"/>
      <c r="BE23" s="213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13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13"/>
    </row>
    <row r="26" spans="1:71" s="2" customFormat="1" ht="25.9" customHeight="1">
      <c r="A26" s="32"/>
      <c r="B26" s="33"/>
      <c r="C26" s="34"/>
      <c r="D26" s="35" t="s">
        <v>40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21">
        <f>ROUND(AG54,2)</f>
        <v>0</v>
      </c>
      <c r="AL26" s="222"/>
      <c r="AM26" s="222"/>
      <c r="AN26" s="222"/>
      <c r="AO26" s="222"/>
      <c r="AP26" s="34"/>
      <c r="AQ26" s="34"/>
      <c r="AR26" s="37"/>
      <c r="BE26" s="213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13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23" t="s">
        <v>41</v>
      </c>
      <c r="M28" s="223"/>
      <c r="N28" s="223"/>
      <c r="O28" s="223"/>
      <c r="P28" s="223"/>
      <c r="Q28" s="34"/>
      <c r="R28" s="34"/>
      <c r="S28" s="34"/>
      <c r="T28" s="34"/>
      <c r="U28" s="34"/>
      <c r="V28" s="34"/>
      <c r="W28" s="223" t="s">
        <v>42</v>
      </c>
      <c r="X28" s="223"/>
      <c r="Y28" s="223"/>
      <c r="Z28" s="223"/>
      <c r="AA28" s="223"/>
      <c r="AB28" s="223"/>
      <c r="AC28" s="223"/>
      <c r="AD28" s="223"/>
      <c r="AE28" s="223"/>
      <c r="AF28" s="34"/>
      <c r="AG28" s="34"/>
      <c r="AH28" s="34"/>
      <c r="AI28" s="34"/>
      <c r="AJ28" s="34"/>
      <c r="AK28" s="223" t="s">
        <v>43</v>
      </c>
      <c r="AL28" s="223"/>
      <c r="AM28" s="223"/>
      <c r="AN28" s="223"/>
      <c r="AO28" s="223"/>
      <c r="AP28" s="34"/>
      <c r="AQ28" s="34"/>
      <c r="AR28" s="37"/>
      <c r="BE28" s="213"/>
    </row>
    <row r="29" spans="1:71" s="3" customFormat="1" ht="14.45" customHeight="1">
      <c r="B29" s="38"/>
      <c r="C29" s="39"/>
      <c r="D29" s="27" t="s">
        <v>44</v>
      </c>
      <c r="E29" s="39"/>
      <c r="F29" s="27" t="s">
        <v>45</v>
      </c>
      <c r="G29" s="39"/>
      <c r="H29" s="39"/>
      <c r="I29" s="39"/>
      <c r="J29" s="39"/>
      <c r="K29" s="39"/>
      <c r="L29" s="226">
        <v>0.21</v>
      </c>
      <c r="M29" s="225"/>
      <c r="N29" s="225"/>
      <c r="O29" s="225"/>
      <c r="P29" s="225"/>
      <c r="Q29" s="39"/>
      <c r="R29" s="39"/>
      <c r="S29" s="39"/>
      <c r="T29" s="39"/>
      <c r="U29" s="39"/>
      <c r="V29" s="39"/>
      <c r="W29" s="224">
        <f>ROUND(AZ54, 2)</f>
        <v>0</v>
      </c>
      <c r="X29" s="225"/>
      <c r="Y29" s="225"/>
      <c r="Z29" s="225"/>
      <c r="AA29" s="225"/>
      <c r="AB29" s="225"/>
      <c r="AC29" s="225"/>
      <c r="AD29" s="225"/>
      <c r="AE29" s="225"/>
      <c r="AF29" s="39"/>
      <c r="AG29" s="39"/>
      <c r="AH29" s="39"/>
      <c r="AI29" s="39"/>
      <c r="AJ29" s="39"/>
      <c r="AK29" s="224">
        <f>ROUND(AV54, 2)</f>
        <v>0</v>
      </c>
      <c r="AL29" s="225"/>
      <c r="AM29" s="225"/>
      <c r="AN29" s="225"/>
      <c r="AO29" s="225"/>
      <c r="AP29" s="39"/>
      <c r="AQ29" s="39"/>
      <c r="AR29" s="40"/>
      <c r="BE29" s="214"/>
    </row>
    <row r="30" spans="1:71" s="3" customFormat="1" ht="14.45" customHeight="1">
      <c r="B30" s="38"/>
      <c r="C30" s="39"/>
      <c r="D30" s="39"/>
      <c r="E30" s="39"/>
      <c r="F30" s="27" t="s">
        <v>46</v>
      </c>
      <c r="G30" s="39"/>
      <c r="H30" s="39"/>
      <c r="I30" s="39"/>
      <c r="J30" s="39"/>
      <c r="K30" s="39"/>
      <c r="L30" s="226">
        <v>0.15</v>
      </c>
      <c r="M30" s="225"/>
      <c r="N30" s="225"/>
      <c r="O30" s="225"/>
      <c r="P30" s="225"/>
      <c r="Q30" s="39"/>
      <c r="R30" s="39"/>
      <c r="S30" s="39"/>
      <c r="T30" s="39"/>
      <c r="U30" s="39"/>
      <c r="V30" s="39"/>
      <c r="W30" s="224">
        <f>ROUND(BA54, 2)</f>
        <v>0</v>
      </c>
      <c r="X30" s="225"/>
      <c r="Y30" s="225"/>
      <c r="Z30" s="225"/>
      <c r="AA30" s="225"/>
      <c r="AB30" s="225"/>
      <c r="AC30" s="225"/>
      <c r="AD30" s="225"/>
      <c r="AE30" s="225"/>
      <c r="AF30" s="39"/>
      <c r="AG30" s="39"/>
      <c r="AH30" s="39"/>
      <c r="AI30" s="39"/>
      <c r="AJ30" s="39"/>
      <c r="AK30" s="224">
        <f>ROUND(AW54, 2)</f>
        <v>0</v>
      </c>
      <c r="AL30" s="225"/>
      <c r="AM30" s="225"/>
      <c r="AN30" s="225"/>
      <c r="AO30" s="225"/>
      <c r="AP30" s="39"/>
      <c r="AQ30" s="39"/>
      <c r="AR30" s="40"/>
      <c r="BE30" s="214"/>
    </row>
    <row r="31" spans="1:71" s="3" customFormat="1" ht="14.45" hidden="1" customHeight="1">
      <c r="B31" s="38"/>
      <c r="C31" s="39"/>
      <c r="D31" s="39"/>
      <c r="E31" s="39"/>
      <c r="F31" s="27" t="s">
        <v>47</v>
      </c>
      <c r="G31" s="39"/>
      <c r="H31" s="39"/>
      <c r="I31" s="39"/>
      <c r="J31" s="39"/>
      <c r="K31" s="39"/>
      <c r="L31" s="226">
        <v>0.21</v>
      </c>
      <c r="M31" s="225"/>
      <c r="N31" s="225"/>
      <c r="O31" s="225"/>
      <c r="P31" s="225"/>
      <c r="Q31" s="39"/>
      <c r="R31" s="39"/>
      <c r="S31" s="39"/>
      <c r="T31" s="39"/>
      <c r="U31" s="39"/>
      <c r="V31" s="39"/>
      <c r="W31" s="224">
        <f>ROUND(BB54, 2)</f>
        <v>0</v>
      </c>
      <c r="X31" s="225"/>
      <c r="Y31" s="225"/>
      <c r="Z31" s="225"/>
      <c r="AA31" s="225"/>
      <c r="AB31" s="225"/>
      <c r="AC31" s="225"/>
      <c r="AD31" s="225"/>
      <c r="AE31" s="225"/>
      <c r="AF31" s="39"/>
      <c r="AG31" s="39"/>
      <c r="AH31" s="39"/>
      <c r="AI31" s="39"/>
      <c r="AJ31" s="39"/>
      <c r="AK31" s="224">
        <v>0</v>
      </c>
      <c r="AL31" s="225"/>
      <c r="AM31" s="225"/>
      <c r="AN31" s="225"/>
      <c r="AO31" s="225"/>
      <c r="AP31" s="39"/>
      <c r="AQ31" s="39"/>
      <c r="AR31" s="40"/>
      <c r="BE31" s="214"/>
    </row>
    <row r="32" spans="1:71" s="3" customFormat="1" ht="14.45" hidden="1" customHeight="1">
      <c r="B32" s="38"/>
      <c r="C32" s="39"/>
      <c r="D32" s="39"/>
      <c r="E32" s="39"/>
      <c r="F32" s="27" t="s">
        <v>48</v>
      </c>
      <c r="G32" s="39"/>
      <c r="H32" s="39"/>
      <c r="I32" s="39"/>
      <c r="J32" s="39"/>
      <c r="K32" s="39"/>
      <c r="L32" s="226">
        <v>0.15</v>
      </c>
      <c r="M32" s="225"/>
      <c r="N32" s="225"/>
      <c r="O32" s="225"/>
      <c r="P32" s="225"/>
      <c r="Q32" s="39"/>
      <c r="R32" s="39"/>
      <c r="S32" s="39"/>
      <c r="T32" s="39"/>
      <c r="U32" s="39"/>
      <c r="V32" s="39"/>
      <c r="W32" s="224">
        <f>ROUND(BC54, 2)</f>
        <v>0</v>
      </c>
      <c r="X32" s="225"/>
      <c r="Y32" s="225"/>
      <c r="Z32" s="225"/>
      <c r="AA32" s="225"/>
      <c r="AB32" s="225"/>
      <c r="AC32" s="225"/>
      <c r="AD32" s="225"/>
      <c r="AE32" s="225"/>
      <c r="AF32" s="39"/>
      <c r="AG32" s="39"/>
      <c r="AH32" s="39"/>
      <c r="AI32" s="39"/>
      <c r="AJ32" s="39"/>
      <c r="AK32" s="224">
        <v>0</v>
      </c>
      <c r="AL32" s="225"/>
      <c r="AM32" s="225"/>
      <c r="AN32" s="225"/>
      <c r="AO32" s="225"/>
      <c r="AP32" s="39"/>
      <c r="AQ32" s="39"/>
      <c r="AR32" s="40"/>
      <c r="BE32" s="214"/>
    </row>
    <row r="33" spans="1:57" s="3" customFormat="1" ht="14.45" hidden="1" customHeight="1">
      <c r="B33" s="38"/>
      <c r="C33" s="39"/>
      <c r="D33" s="39"/>
      <c r="E33" s="39"/>
      <c r="F33" s="27" t="s">
        <v>49</v>
      </c>
      <c r="G33" s="39"/>
      <c r="H33" s="39"/>
      <c r="I33" s="39"/>
      <c r="J33" s="39"/>
      <c r="K33" s="39"/>
      <c r="L33" s="226">
        <v>0</v>
      </c>
      <c r="M33" s="225"/>
      <c r="N33" s="225"/>
      <c r="O33" s="225"/>
      <c r="P33" s="225"/>
      <c r="Q33" s="39"/>
      <c r="R33" s="39"/>
      <c r="S33" s="39"/>
      <c r="T33" s="39"/>
      <c r="U33" s="39"/>
      <c r="V33" s="39"/>
      <c r="W33" s="224">
        <f>ROUND(BD54, 2)</f>
        <v>0</v>
      </c>
      <c r="X33" s="225"/>
      <c r="Y33" s="225"/>
      <c r="Z33" s="225"/>
      <c r="AA33" s="225"/>
      <c r="AB33" s="225"/>
      <c r="AC33" s="225"/>
      <c r="AD33" s="225"/>
      <c r="AE33" s="225"/>
      <c r="AF33" s="39"/>
      <c r="AG33" s="39"/>
      <c r="AH33" s="39"/>
      <c r="AI33" s="39"/>
      <c r="AJ33" s="39"/>
      <c r="AK33" s="224">
        <v>0</v>
      </c>
      <c r="AL33" s="225"/>
      <c r="AM33" s="225"/>
      <c r="AN33" s="225"/>
      <c r="AO33" s="225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50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51</v>
      </c>
      <c r="U35" s="43"/>
      <c r="V35" s="43"/>
      <c r="W35" s="43"/>
      <c r="X35" s="227" t="s">
        <v>52</v>
      </c>
      <c r="Y35" s="228"/>
      <c r="Z35" s="228"/>
      <c r="AA35" s="228"/>
      <c r="AB35" s="228"/>
      <c r="AC35" s="43"/>
      <c r="AD35" s="43"/>
      <c r="AE35" s="43"/>
      <c r="AF35" s="43"/>
      <c r="AG35" s="43"/>
      <c r="AH35" s="43"/>
      <c r="AI35" s="43"/>
      <c r="AJ35" s="43"/>
      <c r="AK35" s="229">
        <f>SUM(AK26:AK33)</f>
        <v>0</v>
      </c>
      <c r="AL35" s="228"/>
      <c r="AM35" s="228"/>
      <c r="AN35" s="228"/>
      <c r="AO35" s="230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53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105-3281-22b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31" t="str">
        <f>K6</f>
        <v>Mojena, KM 20,560 - 20,820, Martinice – Úprava toku</v>
      </c>
      <c r="M45" s="232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  <c r="AE45" s="232"/>
      <c r="AF45" s="232"/>
      <c r="AG45" s="232"/>
      <c r="AH45" s="232"/>
      <c r="AI45" s="232"/>
      <c r="AJ45" s="232"/>
      <c r="AK45" s="232"/>
      <c r="AL45" s="232"/>
      <c r="AM45" s="232"/>
      <c r="AN45" s="232"/>
      <c r="AO45" s="232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21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>Martinice u Holešova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23</v>
      </c>
      <c r="AJ47" s="34"/>
      <c r="AK47" s="34"/>
      <c r="AL47" s="34"/>
      <c r="AM47" s="233" t="str">
        <f>IF(AN8= "","",AN8)</f>
        <v>6. 12. 2022</v>
      </c>
      <c r="AN47" s="233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0" s="2" customFormat="1" ht="15.2" customHeight="1">
      <c r="A49" s="32"/>
      <c r="B49" s="33"/>
      <c r="C49" s="27" t="s">
        <v>25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Povodí Moravy, s.p.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32</v>
      </c>
      <c r="AJ49" s="34"/>
      <c r="AK49" s="34"/>
      <c r="AL49" s="34"/>
      <c r="AM49" s="234" t="str">
        <f>IF(E17="","",E17)</f>
        <v>AGROPROJEKT PSO s.r.o.</v>
      </c>
      <c r="AN49" s="235"/>
      <c r="AO49" s="235"/>
      <c r="AP49" s="235"/>
      <c r="AQ49" s="34"/>
      <c r="AR49" s="37"/>
      <c r="AS49" s="236" t="s">
        <v>54</v>
      </c>
      <c r="AT49" s="237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0" s="2" customFormat="1" ht="15.2" customHeight="1">
      <c r="A50" s="32"/>
      <c r="B50" s="33"/>
      <c r="C50" s="27" t="s">
        <v>30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36</v>
      </c>
      <c r="AJ50" s="34"/>
      <c r="AK50" s="34"/>
      <c r="AL50" s="34"/>
      <c r="AM50" s="234" t="str">
        <f>IF(E20="","",E20)</f>
        <v xml:space="preserve"> </v>
      </c>
      <c r="AN50" s="235"/>
      <c r="AO50" s="235"/>
      <c r="AP50" s="235"/>
      <c r="AQ50" s="34"/>
      <c r="AR50" s="37"/>
      <c r="AS50" s="238"/>
      <c r="AT50" s="239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0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40"/>
      <c r="AT51" s="241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0" s="2" customFormat="1" ht="29.25" customHeight="1">
      <c r="A52" s="32"/>
      <c r="B52" s="33"/>
      <c r="C52" s="242" t="s">
        <v>55</v>
      </c>
      <c r="D52" s="243"/>
      <c r="E52" s="243"/>
      <c r="F52" s="243"/>
      <c r="G52" s="243"/>
      <c r="H52" s="64"/>
      <c r="I52" s="244" t="s">
        <v>56</v>
      </c>
      <c r="J52" s="243"/>
      <c r="K52" s="243"/>
      <c r="L52" s="243"/>
      <c r="M52" s="243"/>
      <c r="N52" s="243"/>
      <c r="O52" s="243"/>
      <c r="P52" s="243"/>
      <c r="Q52" s="243"/>
      <c r="R52" s="243"/>
      <c r="S52" s="243"/>
      <c r="T52" s="243"/>
      <c r="U52" s="243"/>
      <c r="V52" s="243"/>
      <c r="W52" s="243"/>
      <c r="X52" s="243"/>
      <c r="Y52" s="243"/>
      <c r="Z52" s="243"/>
      <c r="AA52" s="243"/>
      <c r="AB52" s="243"/>
      <c r="AC52" s="243"/>
      <c r="AD52" s="243"/>
      <c r="AE52" s="243"/>
      <c r="AF52" s="243"/>
      <c r="AG52" s="245" t="s">
        <v>57</v>
      </c>
      <c r="AH52" s="243"/>
      <c r="AI52" s="243"/>
      <c r="AJ52" s="243"/>
      <c r="AK52" s="243"/>
      <c r="AL52" s="243"/>
      <c r="AM52" s="243"/>
      <c r="AN52" s="244" t="s">
        <v>58</v>
      </c>
      <c r="AO52" s="243"/>
      <c r="AP52" s="243"/>
      <c r="AQ52" s="65" t="s">
        <v>59</v>
      </c>
      <c r="AR52" s="37"/>
      <c r="AS52" s="66" t="s">
        <v>60</v>
      </c>
      <c r="AT52" s="67" t="s">
        <v>61</v>
      </c>
      <c r="AU52" s="67" t="s">
        <v>62</v>
      </c>
      <c r="AV52" s="67" t="s">
        <v>63</v>
      </c>
      <c r="AW52" s="67" t="s">
        <v>64</v>
      </c>
      <c r="AX52" s="67" t="s">
        <v>65</v>
      </c>
      <c r="AY52" s="67" t="s">
        <v>66</v>
      </c>
      <c r="AZ52" s="67" t="s">
        <v>67</v>
      </c>
      <c r="BA52" s="67" t="s">
        <v>68</v>
      </c>
      <c r="BB52" s="67" t="s">
        <v>69</v>
      </c>
      <c r="BC52" s="67" t="s">
        <v>70</v>
      </c>
      <c r="BD52" s="68" t="s">
        <v>71</v>
      </c>
      <c r="BE52" s="32"/>
    </row>
    <row r="53" spans="1:90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0" s="6" customFormat="1" ht="32.450000000000003" customHeight="1">
      <c r="B54" s="72"/>
      <c r="C54" s="73" t="s">
        <v>72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249">
        <f>ROUND(AG55,2)</f>
        <v>0</v>
      </c>
      <c r="AH54" s="249"/>
      <c r="AI54" s="249"/>
      <c r="AJ54" s="249"/>
      <c r="AK54" s="249"/>
      <c r="AL54" s="249"/>
      <c r="AM54" s="249"/>
      <c r="AN54" s="250">
        <f>SUM(AG54,AT54)</f>
        <v>0</v>
      </c>
      <c r="AO54" s="250"/>
      <c r="AP54" s="250"/>
      <c r="AQ54" s="76" t="s">
        <v>19</v>
      </c>
      <c r="AR54" s="77"/>
      <c r="AS54" s="78">
        <f>ROUND(AS55,2)</f>
        <v>0</v>
      </c>
      <c r="AT54" s="79">
        <f>ROUND(SUM(AV54:AW54),2)</f>
        <v>0</v>
      </c>
      <c r="AU54" s="80">
        <f>ROUND(AU55,5)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ROUND(AZ55,2)</f>
        <v>0</v>
      </c>
      <c r="BA54" s="79">
        <f>ROUND(BA55,2)</f>
        <v>0</v>
      </c>
      <c r="BB54" s="79">
        <f>ROUND(BB55,2)</f>
        <v>0</v>
      </c>
      <c r="BC54" s="79">
        <f>ROUND(BC55,2)</f>
        <v>0</v>
      </c>
      <c r="BD54" s="81">
        <f>ROUND(BD55,2)</f>
        <v>0</v>
      </c>
      <c r="BS54" s="82" t="s">
        <v>73</v>
      </c>
      <c r="BT54" s="82" t="s">
        <v>74</v>
      </c>
      <c r="BV54" s="82" t="s">
        <v>75</v>
      </c>
      <c r="BW54" s="82" t="s">
        <v>5</v>
      </c>
      <c r="BX54" s="82" t="s">
        <v>76</v>
      </c>
      <c r="CL54" s="82" t="s">
        <v>19</v>
      </c>
    </row>
    <row r="55" spans="1:90" s="7" customFormat="1" ht="37.5" customHeight="1">
      <c r="A55" s="83" t="s">
        <v>77</v>
      </c>
      <c r="B55" s="84"/>
      <c r="C55" s="85"/>
      <c r="D55" s="248" t="s">
        <v>14</v>
      </c>
      <c r="E55" s="248"/>
      <c r="F55" s="248"/>
      <c r="G55" s="248"/>
      <c r="H55" s="248"/>
      <c r="I55" s="86"/>
      <c r="J55" s="248" t="s">
        <v>17</v>
      </c>
      <c r="K55" s="248"/>
      <c r="L55" s="248"/>
      <c r="M55" s="248"/>
      <c r="N55" s="248"/>
      <c r="O55" s="248"/>
      <c r="P55" s="248"/>
      <c r="Q55" s="248"/>
      <c r="R55" s="248"/>
      <c r="S55" s="248"/>
      <c r="T55" s="248"/>
      <c r="U55" s="248"/>
      <c r="V55" s="248"/>
      <c r="W55" s="248"/>
      <c r="X55" s="248"/>
      <c r="Y55" s="248"/>
      <c r="Z55" s="248"/>
      <c r="AA55" s="248"/>
      <c r="AB55" s="248"/>
      <c r="AC55" s="248"/>
      <c r="AD55" s="248"/>
      <c r="AE55" s="248"/>
      <c r="AF55" s="248"/>
      <c r="AG55" s="246">
        <f>'105-3281-22b - Mojena, KM...'!J28</f>
        <v>0</v>
      </c>
      <c r="AH55" s="247"/>
      <c r="AI55" s="247"/>
      <c r="AJ55" s="247"/>
      <c r="AK55" s="247"/>
      <c r="AL55" s="247"/>
      <c r="AM55" s="247"/>
      <c r="AN55" s="246">
        <f>SUM(AG55,AT55)</f>
        <v>0</v>
      </c>
      <c r="AO55" s="247"/>
      <c r="AP55" s="247"/>
      <c r="AQ55" s="87" t="s">
        <v>78</v>
      </c>
      <c r="AR55" s="88"/>
      <c r="AS55" s="89">
        <v>0</v>
      </c>
      <c r="AT55" s="90">
        <f>ROUND(SUM(AV55:AW55),2)</f>
        <v>0</v>
      </c>
      <c r="AU55" s="91">
        <f>'105-3281-22b - Mojena, KM...'!P83</f>
        <v>0</v>
      </c>
      <c r="AV55" s="90">
        <f>'105-3281-22b - Mojena, KM...'!J31</f>
        <v>0</v>
      </c>
      <c r="AW55" s="90">
        <f>'105-3281-22b - Mojena, KM...'!J32</f>
        <v>0</v>
      </c>
      <c r="AX55" s="90">
        <f>'105-3281-22b - Mojena, KM...'!J33</f>
        <v>0</v>
      </c>
      <c r="AY55" s="90">
        <f>'105-3281-22b - Mojena, KM...'!J34</f>
        <v>0</v>
      </c>
      <c r="AZ55" s="90">
        <f>'105-3281-22b - Mojena, KM...'!F31</f>
        <v>0</v>
      </c>
      <c r="BA55" s="90">
        <f>'105-3281-22b - Mojena, KM...'!F32</f>
        <v>0</v>
      </c>
      <c r="BB55" s="90">
        <f>'105-3281-22b - Mojena, KM...'!F33</f>
        <v>0</v>
      </c>
      <c r="BC55" s="90">
        <f>'105-3281-22b - Mojena, KM...'!F34</f>
        <v>0</v>
      </c>
      <c r="BD55" s="92">
        <f>'105-3281-22b - Mojena, KM...'!F35</f>
        <v>0</v>
      </c>
      <c r="BT55" s="93" t="s">
        <v>79</v>
      </c>
      <c r="BU55" s="93" t="s">
        <v>80</v>
      </c>
      <c r="BV55" s="93" t="s">
        <v>75</v>
      </c>
      <c r="BW55" s="93" t="s">
        <v>5</v>
      </c>
      <c r="BX55" s="93" t="s">
        <v>76</v>
      </c>
      <c r="CL55" s="93" t="s">
        <v>19</v>
      </c>
    </row>
    <row r="56" spans="1:90" s="2" customFormat="1" ht="30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7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</row>
    <row r="57" spans="1:90" s="2" customFormat="1" ht="6.95" customHeight="1">
      <c r="A57" s="32"/>
      <c r="B57" s="45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37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</row>
  </sheetData>
  <sheetProtection algorithmName="SHA-512" hashValue="atbFPRpIk/Bn1/SAErZjIBNptazHk9mTsCXl07Gle3qHQp8XNA1gLWf48Qmws6bLvAxVhUq77UY8DEPX7V+otw==" saltValue="7aW9unwasG9ZClKUxyX9VNMwT4YjnzrzUejK1qWLgYZF21qKXjGYcCiRsR+RkZLr+ENO80Aa8NEy+Yo6gvzMDw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05-3281-22b - Mojena, KM...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2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5" t="s">
        <v>5</v>
      </c>
    </row>
    <row r="3" spans="1:46" s="1" customFormat="1" ht="6.95" customHeight="1">
      <c r="B3" s="94"/>
      <c r="C3" s="95"/>
      <c r="D3" s="95"/>
      <c r="E3" s="95"/>
      <c r="F3" s="95"/>
      <c r="G3" s="95"/>
      <c r="H3" s="95"/>
      <c r="I3" s="95"/>
      <c r="J3" s="95"/>
      <c r="K3" s="95"/>
      <c r="L3" s="18"/>
      <c r="AT3" s="15" t="s">
        <v>81</v>
      </c>
    </row>
    <row r="4" spans="1:46" s="1" customFormat="1" ht="24.95" customHeight="1">
      <c r="B4" s="18"/>
      <c r="D4" s="96" t="s">
        <v>82</v>
      </c>
      <c r="L4" s="18"/>
      <c r="M4" s="97" t="s">
        <v>10</v>
      </c>
      <c r="AT4" s="15" t="s">
        <v>4</v>
      </c>
    </row>
    <row r="5" spans="1:46" s="1" customFormat="1" ht="6.95" customHeight="1">
      <c r="B5" s="18"/>
      <c r="L5" s="18"/>
    </row>
    <row r="6" spans="1:46" s="2" customFormat="1" ht="12" customHeight="1">
      <c r="A6" s="32"/>
      <c r="B6" s="37"/>
      <c r="C6" s="32"/>
      <c r="D6" s="98" t="s">
        <v>16</v>
      </c>
      <c r="E6" s="32"/>
      <c r="F6" s="32"/>
      <c r="G6" s="32"/>
      <c r="H6" s="32"/>
      <c r="I6" s="32"/>
      <c r="J6" s="32"/>
      <c r="K6" s="32"/>
      <c r="L6" s="99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16.5" customHeight="1">
      <c r="A7" s="32"/>
      <c r="B7" s="37"/>
      <c r="C7" s="32"/>
      <c r="D7" s="32"/>
      <c r="E7" s="252" t="s">
        <v>17</v>
      </c>
      <c r="F7" s="253"/>
      <c r="G7" s="253"/>
      <c r="H7" s="253"/>
      <c r="I7" s="32"/>
      <c r="J7" s="32"/>
      <c r="K7" s="32"/>
      <c r="L7" s="99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 ht="11.25">
      <c r="A8" s="32"/>
      <c r="B8" s="37"/>
      <c r="C8" s="32"/>
      <c r="D8" s="32"/>
      <c r="E8" s="32"/>
      <c r="F8" s="32"/>
      <c r="G8" s="32"/>
      <c r="H8" s="32"/>
      <c r="I8" s="32"/>
      <c r="J8" s="32"/>
      <c r="K8" s="32"/>
      <c r="L8" s="9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>
      <c r="A9" s="32"/>
      <c r="B9" s="37"/>
      <c r="C9" s="32"/>
      <c r="D9" s="98" t="s">
        <v>18</v>
      </c>
      <c r="E9" s="32"/>
      <c r="F9" s="100" t="s">
        <v>19</v>
      </c>
      <c r="G9" s="32"/>
      <c r="H9" s="32"/>
      <c r="I9" s="98" t="s">
        <v>20</v>
      </c>
      <c r="J9" s="100" t="s">
        <v>19</v>
      </c>
      <c r="K9" s="32"/>
      <c r="L9" s="9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98" t="s">
        <v>21</v>
      </c>
      <c r="E10" s="32"/>
      <c r="F10" s="100" t="s">
        <v>22</v>
      </c>
      <c r="G10" s="32"/>
      <c r="H10" s="32"/>
      <c r="I10" s="98" t="s">
        <v>23</v>
      </c>
      <c r="J10" s="101" t="str">
        <f>'Rekapitulace stavby'!AN8</f>
        <v>6. 12. 2022</v>
      </c>
      <c r="K10" s="32"/>
      <c r="L10" s="9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>
      <c r="A11" s="32"/>
      <c r="B11" s="37"/>
      <c r="C11" s="32"/>
      <c r="D11" s="32"/>
      <c r="E11" s="32"/>
      <c r="F11" s="32"/>
      <c r="G11" s="32"/>
      <c r="H11" s="32"/>
      <c r="I11" s="32"/>
      <c r="J11" s="32"/>
      <c r="K11" s="32"/>
      <c r="L11" s="9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98" t="s">
        <v>25</v>
      </c>
      <c r="E12" s="32"/>
      <c r="F12" s="32"/>
      <c r="G12" s="32"/>
      <c r="H12" s="32"/>
      <c r="I12" s="98" t="s">
        <v>26</v>
      </c>
      <c r="J12" s="100" t="s">
        <v>27</v>
      </c>
      <c r="K12" s="32"/>
      <c r="L12" s="9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>
      <c r="A13" s="32"/>
      <c r="B13" s="37"/>
      <c r="C13" s="32"/>
      <c r="D13" s="32"/>
      <c r="E13" s="100" t="s">
        <v>28</v>
      </c>
      <c r="F13" s="32"/>
      <c r="G13" s="32"/>
      <c r="H13" s="32"/>
      <c r="I13" s="98" t="s">
        <v>29</v>
      </c>
      <c r="J13" s="100" t="s">
        <v>19</v>
      </c>
      <c r="K13" s="32"/>
      <c r="L13" s="9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>
      <c r="A14" s="32"/>
      <c r="B14" s="37"/>
      <c r="C14" s="32"/>
      <c r="D14" s="32"/>
      <c r="E14" s="32"/>
      <c r="F14" s="32"/>
      <c r="G14" s="32"/>
      <c r="H14" s="32"/>
      <c r="I14" s="32"/>
      <c r="J14" s="32"/>
      <c r="K14" s="32"/>
      <c r="L14" s="9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>
      <c r="A15" s="32"/>
      <c r="B15" s="37"/>
      <c r="C15" s="32"/>
      <c r="D15" s="98" t="s">
        <v>30</v>
      </c>
      <c r="E15" s="32"/>
      <c r="F15" s="32"/>
      <c r="G15" s="32"/>
      <c r="H15" s="32"/>
      <c r="I15" s="98" t="s">
        <v>26</v>
      </c>
      <c r="J15" s="28" t="str">
        <f>'Rekapitulace stavby'!AN13</f>
        <v>Vyplň údaj</v>
      </c>
      <c r="K15" s="32"/>
      <c r="L15" s="9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>
      <c r="A16" s="32"/>
      <c r="B16" s="37"/>
      <c r="C16" s="32"/>
      <c r="D16" s="32"/>
      <c r="E16" s="254" t="str">
        <f>'Rekapitulace stavby'!E14</f>
        <v>Vyplň údaj</v>
      </c>
      <c r="F16" s="255"/>
      <c r="G16" s="255"/>
      <c r="H16" s="255"/>
      <c r="I16" s="98" t="s">
        <v>29</v>
      </c>
      <c r="J16" s="28" t="str">
        <f>'Rekapitulace stavby'!AN14</f>
        <v>Vyplň údaj</v>
      </c>
      <c r="K16" s="32"/>
      <c r="L16" s="9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>
      <c r="A17" s="32"/>
      <c r="B17" s="37"/>
      <c r="C17" s="32"/>
      <c r="D17" s="32"/>
      <c r="E17" s="32"/>
      <c r="F17" s="32"/>
      <c r="G17" s="32"/>
      <c r="H17" s="32"/>
      <c r="I17" s="32"/>
      <c r="J17" s="32"/>
      <c r="K17" s="32"/>
      <c r="L17" s="9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7"/>
      <c r="C18" s="32"/>
      <c r="D18" s="98" t="s">
        <v>32</v>
      </c>
      <c r="E18" s="32"/>
      <c r="F18" s="32"/>
      <c r="G18" s="32"/>
      <c r="H18" s="32"/>
      <c r="I18" s="98" t="s">
        <v>26</v>
      </c>
      <c r="J18" s="100" t="s">
        <v>33</v>
      </c>
      <c r="K18" s="32"/>
      <c r="L18" s="9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7"/>
      <c r="C19" s="32"/>
      <c r="D19" s="32"/>
      <c r="E19" s="100" t="s">
        <v>34</v>
      </c>
      <c r="F19" s="32"/>
      <c r="G19" s="32"/>
      <c r="H19" s="32"/>
      <c r="I19" s="98" t="s">
        <v>29</v>
      </c>
      <c r="J19" s="100" t="s">
        <v>19</v>
      </c>
      <c r="K19" s="32"/>
      <c r="L19" s="9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>
      <c r="A20" s="32"/>
      <c r="B20" s="37"/>
      <c r="C20" s="32"/>
      <c r="D20" s="32"/>
      <c r="E20" s="32"/>
      <c r="F20" s="32"/>
      <c r="G20" s="32"/>
      <c r="H20" s="32"/>
      <c r="I20" s="32"/>
      <c r="J20" s="32"/>
      <c r="K20" s="32"/>
      <c r="L20" s="9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7"/>
      <c r="C21" s="32"/>
      <c r="D21" s="98" t="s">
        <v>36</v>
      </c>
      <c r="E21" s="32"/>
      <c r="F21" s="32"/>
      <c r="G21" s="32"/>
      <c r="H21" s="32"/>
      <c r="I21" s="98" t="s">
        <v>26</v>
      </c>
      <c r="J21" s="100" t="str">
        <f>IF('Rekapitulace stavby'!AN19="","",'Rekapitulace stavby'!AN19)</f>
        <v/>
      </c>
      <c r="K21" s="32"/>
      <c r="L21" s="9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7"/>
      <c r="C22" s="32"/>
      <c r="D22" s="32"/>
      <c r="E22" s="100" t="str">
        <f>IF('Rekapitulace stavby'!E20="","",'Rekapitulace stavby'!E20)</f>
        <v xml:space="preserve"> </v>
      </c>
      <c r="F22" s="32"/>
      <c r="G22" s="32"/>
      <c r="H22" s="32"/>
      <c r="I22" s="98" t="s">
        <v>29</v>
      </c>
      <c r="J22" s="100" t="str">
        <f>IF('Rekapitulace stavby'!AN20="","",'Rekapitulace stavby'!AN20)</f>
        <v/>
      </c>
      <c r="K22" s="32"/>
      <c r="L22" s="9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>
      <c r="A23" s="32"/>
      <c r="B23" s="37"/>
      <c r="C23" s="32"/>
      <c r="D23" s="32"/>
      <c r="E23" s="32"/>
      <c r="F23" s="32"/>
      <c r="G23" s="32"/>
      <c r="H23" s="32"/>
      <c r="I23" s="32"/>
      <c r="J23" s="32"/>
      <c r="K23" s="32"/>
      <c r="L23" s="9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7"/>
      <c r="C24" s="32"/>
      <c r="D24" s="98" t="s">
        <v>38</v>
      </c>
      <c r="E24" s="32"/>
      <c r="F24" s="32"/>
      <c r="G24" s="32"/>
      <c r="H24" s="32"/>
      <c r="I24" s="32"/>
      <c r="J24" s="32"/>
      <c r="K24" s="32"/>
      <c r="L24" s="9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71.25" customHeight="1">
      <c r="A25" s="102"/>
      <c r="B25" s="103"/>
      <c r="C25" s="102"/>
      <c r="D25" s="102"/>
      <c r="E25" s="256" t="s">
        <v>39</v>
      </c>
      <c r="F25" s="256"/>
      <c r="G25" s="256"/>
      <c r="H25" s="256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pans="1:31" s="2" customFormat="1" ht="6.95" customHeight="1">
      <c r="A26" s="32"/>
      <c r="B26" s="37"/>
      <c r="C26" s="32"/>
      <c r="D26" s="32"/>
      <c r="E26" s="32"/>
      <c r="F26" s="32"/>
      <c r="G26" s="32"/>
      <c r="H26" s="32"/>
      <c r="I26" s="32"/>
      <c r="J26" s="32"/>
      <c r="K26" s="32"/>
      <c r="L26" s="9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105"/>
      <c r="E27" s="105"/>
      <c r="F27" s="105"/>
      <c r="G27" s="105"/>
      <c r="H27" s="105"/>
      <c r="I27" s="105"/>
      <c r="J27" s="105"/>
      <c r="K27" s="105"/>
      <c r="L27" s="99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>
      <c r="A28" s="32"/>
      <c r="B28" s="37"/>
      <c r="C28" s="32"/>
      <c r="D28" s="106" t="s">
        <v>40</v>
      </c>
      <c r="E28" s="32"/>
      <c r="F28" s="32"/>
      <c r="G28" s="32"/>
      <c r="H28" s="32"/>
      <c r="I28" s="32"/>
      <c r="J28" s="107">
        <f>ROUND(J83, 2)</f>
        <v>0</v>
      </c>
      <c r="K28" s="32"/>
      <c r="L28" s="9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05"/>
      <c r="E29" s="105"/>
      <c r="F29" s="105"/>
      <c r="G29" s="105"/>
      <c r="H29" s="105"/>
      <c r="I29" s="105"/>
      <c r="J29" s="105"/>
      <c r="K29" s="105"/>
      <c r="L29" s="9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7"/>
      <c r="C30" s="32"/>
      <c r="D30" s="32"/>
      <c r="E30" s="32"/>
      <c r="F30" s="108" t="s">
        <v>42</v>
      </c>
      <c r="G30" s="32"/>
      <c r="H30" s="32"/>
      <c r="I30" s="108" t="s">
        <v>41</v>
      </c>
      <c r="J30" s="108" t="s">
        <v>43</v>
      </c>
      <c r="K30" s="32"/>
      <c r="L30" s="9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7"/>
      <c r="C31" s="32"/>
      <c r="D31" s="109" t="s">
        <v>44</v>
      </c>
      <c r="E31" s="98" t="s">
        <v>45</v>
      </c>
      <c r="F31" s="110">
        <f>ROUND((SUM(BE83:BE221)),  2)</f>
        <v>0</v>
      </c>
      <c r="G31" s="32"/>
      <c r="H31" s="32"/>
      <c r="I31" s="111">
        <v>0.21</v>
      </c>
      <c r="J31" s="110">
        <f>ROUND(((SUM(BE83:BE221))*I31),  2)</f>
        <v>0</v>
      </c>
      <c r="K31" s="32"/>
      <c r="L31" s="9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98" t="s">
        <v>46</v>
      </c>
      <c r="F32" s="110">
        <f>ROUND((SUM(BF83:BF221)),  2)</f>
        <v>0</v>
      </c>
      <c r="G32" s="32"/>
      <c r="H32" s="32"/>
      <c r="I32" s="111">
        <v>0.15</v>
      </c>
      <c r="J32" s="110">
        <f>ROUND(((SUM(BF83:BF221))*I32),  2)</f>
        <v>0</v>
      </c>
      <c r="K32" s="32"/>
      <c r="L32" s="9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7"/>
      <c r="C33" s="32"/>
      <c r="D33" s="32"/>
      <c r="E33" s="98" t="s">
        <v>47</v>
      </c>
      <c r="F33" s="110">
        <f>ROUND((SUM(BG83:BG221)),  2)</f>
        <v>0</v>
      </c>
      <c r="G33" s="32"/>
      <c r="H33" s="32"/>
      <c r="I33" s="111">
        <v>0.21</v>
      </c>
      <c r="J33" s="110">
        <f>0</f>
        <v>0</v>
      </c>
      <c r="K33" s="32"/>
      <c r="L33" s="9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7"/>
      <c r="C34" s="32"/>
      <c r="D34" s="32"/>
      <c r="E34" s="98" t="s">
        <v>48</v>
      </c>
      <c r="F34" s="110">
        <f>ROUND((SUM(BH83:BH221)),  2)</f>
        <v>0</v>
      </c>
      <c r="G34" s="32"/>
      <c r="H34" s="32"/>
      <c r="I34" s="111">
        <v>0.15</v>
      </c>
      <c r="J34" s="110">
        <f>0</f>
        <v>0</v>
      </c>
      <c r="K34" s="32"/>
      <c r="L34" s="9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98" t="s">
        <v>49</v>
      </c>
      <c r="F35" s="110">
        <f>ROUND((SUM(BI83:BI221)),  2)</f>
        <v>0</v>
      </c>
      <c r="G35" s="32"/>
      <c r="H35" s="32"/>
      <c r="I35" s="111">
        <v>0</v>
      </c>
      <c r="J35" s="110">
        <f>0</f>
        <v>0</v>
      </c>
      <c r="K35" s="32"/>
      <c r="L35" s="9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>
      <c r="A36" s="32"/>
      <c r="B36" s="37"/>
      <c r="C36" s="32"/>
      <c r="D36" s="32"/>
      <c r="E36" s="32"/>
      <c r="F36" s="32"/>
      <c r="G36" s="32"/>
      <c r="H36" s="32"/>
      <c r="I36" s="32"/>
      <c r="J36" s="32"/>
      <c r="K36" s="32"/>
      <c r="L36" s="9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>
      <c r="A37" s="32"/>
      <c r="B37" s="37"/>
      <c r="C37" s="112"/>
      <c r="D37" s="113" t="s">
        <v>50</v>
      </c>
      <c r="E37" s="114"/>
      <c r="F37" s="114"/>
      <c r="G37" s="115" t="s">
        <v>51</v>
      </c>
      <c r="H37" s="116" t="s">
        <v>52</v>
      </c>
      <c r="I37" s="114"/>
      <c r="J37" s="117">
        <f>SUM(J28:J35)</f>
        <v>0</v>
      </c>
      <c r="K37" s="118"/>
      <c r="L37" s="9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119"/>
      <c r="C38" s="120"/>
      <c r="D38" s="120"/>
      <c r="E38" s="120"/>
      <c r="F38" s="120"/>
      <c r="G38" s="120"/>
      <c r="H38" s="120"/>
      <c r="I38" s="120"/>
      <c r="J38" s="120"/>
      <c r="K38" s="120"/>
      <c r="L38" s="9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42" spans="1:31" s="2" customFormat="1" ht="6.95" customHeight="1">
      <c r="A42" s="32"/>
      <c r="B42" s="121"/>
      <c r="C42" s="122"/>
      <c r="D42" s="122"/>
      <c r="E42" s="122"/>
      <c r="F42" s="122"/>
      <c r="G42" s="122"/>
      <c r="H42" s="122"/>
      <c r="I42" s="122"/>
      <c r="J42" s="122"/>
      <c r="K42" s="122"/>
      <c r="L42" s="99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2" customFormat="1" ht="24.95" customHeight="1">
      <c r="A43" s="32"/>
      <c r="B43" s="33"/>
      <c r="C43" s="21" t="s">
        <v>83</v>
      </c>
      <c r="D43" s="34"/>
      <c r="E43" s="34"/>
      <c r="F43" s="34"/>
      <c r="G43" s="34"/>
      <c r="H43" s="34"/>
      <c r="I43" s="34"/>
      <c r="J43" s="34"/>
      <c r="K43" s="34"/>
      <c r="L43" s="99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</row>
    <row r="44" spans="1:31" s="2" customFormat="1" ht="6.95" customHeight="1">
      <c r="A44" s="32"/>
      <c r="B44" s="33"/>
      <c r="C44" s="34"/>
      <c r="D44" s="34"/>
      <c r="E44" s="34"/>
      <c r="F44" s="34"/>
      <c r="G44" s="34"/>
      <c r="H44" s="34"/>
      <c r="I44" s="34"/>
      <c r="J44" s="34"/>
      <c r="K44" s="34"/>
      <c r="L44" s="99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12" customHeight="1">
      <c r="A45" s="32"/>
      <c r="B45" s="33"/>
      <c r="C45" s="27" t="s">
        <v>16</v>
      </c>
      <c r="D45" s="34"/>
      <c r="E45" s="34"/>
      <c r="F45" s="34"/>
      <c r="G45" s="34"/>
      <c r="H45" s="34"/>
      <c r="I45" s="34"/>
      <c r="J45" s="34"/>
      <c r="K45" s="34"/>
      <c r="L45" s="99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16.5" customHeight="1">
      <c r="A46" s="32"/>
      <c r="B46" s="33"/>
      <c r="C46" s="34"/>
      <c r="D46" s="34"/>
      <c r="E46" s="231" t="str">
        <f>E7</f>
        <v>Mojena, KM 20,560 - 20,820, Martinice – Úprava toku</v>
      </c>
      <c r="F46" s="257"/>
      <c r="G46" s="257"/>
      <c r="H46" s="257"/>
      <c r="I46" s="34"/>
      <c r="J46" s="34"/>
      <c r="K46" s="34"/>
      <c r="L46" s="99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6.95" customHeight="1">
      <c r="A47" s="32"/>
      <c r="B47" s="33"/>
      <c r="C47" s="34"/>
      <c r="D47" s="34"/>
      <c r="E47" s="34"/>
      <c r="F47" s="34"/>
      <c r="G47" s="34"/>
      <c r="H47" s="34"/>
      <c r="I47" s="34"/>
      <c r="J47" s="34"/>
      <c r="K47" s="34"/>
      <c r="L47" s="99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2" customHeight="1">
      <c r="A48" s="32"/>
      <c r="B48" s="33"/>
      <c r="C48" s="27" t="s">
        <v>21</v>
      </c>
      <c r="D48" s="34"/>
      <c r="E48" s="34"/>
      <c r="F48" s="25" t="str">
        <f>F10</f>
        <v>Martinice u Holešova</v>
      </c>
      <c r="G48" s="34"/>
      <c r="H48" s="34"/>
      <c r="I48" s="27" t="s">
        <v>23</v>
      </c>
      <c r="J48" s="57" t="str">
        <f>IF(J10="","",J10)</f>
        <v>6. 12. 2022</v>
      </c>
      <c r="K48" s="34"/>
      <c r="L48" s="99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6.95" customHeight="1">
      <c r="A49" s="32"/>
      <c r="B49" s="33"/>
      <c r="C49" s="34"/>
      <c r="D49" s="34"/>
      <c r="E49" s="34"/>
      <c r="F49" s="34"/>
      <c r="G49" s="34"/>
      <c r="H49" s="34"/>
      <c r="I49" s="34"/>
      <c r="J49" s="34"/>
      <c r="K49" s="34"/>
      <c r="L49" s="99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25.7" customHeight="1">
      <c r="A50" s="32"/>
      <c r="B50" s="33"/>
      <c r="C50" s="27" t="s">
        <v>25</v>
      </c>
      <c r="D50" s="34"/>
      <c r="E50" s="34"/>
      <c r="F50" s="25" t="str">
        <f>E13</f>
        <v>Povodí Moravy, s.p.</v>
      </c>
      <c r="G50" s="34"/>
      <c r="H50" s="34"/>
      <c r="I50" s="27" t="s">
        <v>32</v>
      </c>
      <c r="J50" s="30" t="str">
        <f>E19</f>
        <v>AGROPROJEKT PSO s.r.o.</v>
      </c>
      <c r="K50" s="34"/>
      <c r="L50" s="99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15.2" customHeight="1">
      <c r="A51" s="32"/>
      <c r="B51" s="33"/>
      <c r="C51" s="27" t="s">
        <v>30</v>
      </c>
      <c r="D51" s="34"/>
      <c r="E51" s="34"/>
      <c r="F51" s="25" t="str">
        <f>IF(E16="","",E16)</f>
        <v>Vyplň údaj</v>
      </c>
      <c r="G51" s="34"/>
      <c r="H51" s="34"/>
      <c r="I51" s="27" t="s">
        <v>36</v>
      </c>
      <c r="J51" s="30" t="str">
        <f>E22</f>
        <v xml:space="preserve"> </v>
      </c>
      <c r="K51" s="34"/>
      <c r="L51" s="99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0.35" customHeight="1">
      <c r="A52" s="32"/>
      <c r="B52" s="33"/>
      <c r="C52" s="34"/>
      <c r="D52" s="34"/>
      <c r="E52" s="34"/>
      <c r="F52" s="34"/>
      <c r="G52" s="34"/>
      <c r="H52" s="34"/>
      <c r="I52" s="34"/>
      <c r="J52" s="34"/>
      <c r="K52" s="34"/>
      <c r="L52" s="99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29.25" customHeight="1">
      <c r="A53" s="32"/>
      <c r="B53" s="33"/>
      <c r="C53" s="123" t="s">
        <v>84</v>
      </c>
      <c r="D53" s="124"/>
      <c r="E53" s="124"/>
      <c r="F53" s="124"/>
      <c r="G53" s="124"/>
      <c r="H53" s="124"/>
      <c r="I53" s="124"/>
      <c r="J53" s="125" t="s">
        <v>85</v>
      </c>
      <c r="K53" s="124"/>
      <c r="L53" s="99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0.35" customHeight="1">
      <c r="A54" s="32"/>
      <c r="B54" s="33"/>
      <c r="C54" s="34"/>
      <c r="D54" s="34"/>
      <c r="E54" s="34"/>
      <c r="F54" s="34"/>
      <c r="G54" s="34"/>
      <c r="H54" s="34"/>
      <c r="I54" s="34"/>
      <c r="J54" s="34"/>
      <c r="K54" s="34"/>
      <c r="L54" s="99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22.9" customHeight="1">
      <c r="A55" s="32"/>
      <c r="B55" s="33"/>
      <c r="C55" s="126" t="s">
        <v>72</v>
      </c>
      <c r="D55" s="34"/>
      <c r="E55" s="34"/>
      <c r="F55" s="34"/>
      <c r="G55" s="34"/>
      <c r="H55" s="34"/>
      <c r="I55" s="34"/>
      <c r="J55" s="75">
        <f>J83</f>
        <v>0</v>
      </c>
      <c r="K55" s="34"/>
      <c r="L55" s="99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U55" s="15" t="s">
        <v>86</v>
      </c>
    </row>
    <row r="56" spans="1:47" s="9" customFormat="1" ht="24.95" customHeight="1">
      <c r="B56" s="127"/>
      <c r="C56" s="128"/>
      <c r="D56" s="129" t="s">
        <v>87</v>
      </c>
      <c r="E56" s="130"/>
      <c r="F56" s="130"/>
      <c r="G56" s="130"/>
      <c r="H56" s="130"/>
      <c r="I56" s="130"/>
      <c r="J56" s="131">
        <f>J84</f>
        <v>0</v>
      </c>
      <c r="K56" s="128"/>
      <c r="L56" s="132"/>
    </row>
    <row r="57" spans="1:47" s="10" customFormat="1" ht="19.899999999999999" customHeight="1">
      <c r="B57" s="133"/>
      <c r="C57" s="134"/>
      <c r="D57" s="135" t="s">
        <v>88</v>
      </c>
      <c r="E57" s="136"/>
      <c r="F57" s="136"/>
      <c r="G57" s="136"/>
      <c r="H57" s="136"/>
      <c r="I57" s="136"/>
      <c r="J57" s="137">
        <f>J85</f>
        <v>0</v>
      </c>
      <c r="K57" s="134"/>
      <c r="L57" s="138"/>
    </row>
    <row r="58" spans="1:47" s="10" customFormat="1" ht="19.899999999999999" customHeight="1">
      <c r="B58" s="133"/>
      <c r="C58" s="134"/>
      <c r="D58" s="135" t="s">
        <v>89</v>
      </c>
      <c r="E58" s="136"/>
      <c r="F58" s="136"/>
      <c r="G58" s="136"/>
      <c r="H58" s="136"/>
      <c r="I58" s="136"/>
      <c r="J58" s="137">
        <f>J153</f>
        <v>0</v>
      </c>
      <c r="K58" s="134"/>
      <c r="L58" s="138"/>
    </row>
    <row r="59" spans="1:47" s="10" customFormat="1" ht="19.899999999999999" customHeight="1">
      <c r="B59" s="133"/>
      <c r="C59" s="134"/>
      <c r="D59" s="135" t="s">
        <v>90</v>
      </c>
      <c r="E59" s="136"/>
      <c r="F59" s="136"/>
      <c r="G59" s="136"/>
      <c r="H59" s="136"/>
      <c r="I59" s="136"/>
      <c r="J59" s="137">
        <f>J160</f>
        <v>0</v>
      </c>
      <c r="K59" s="134"/>
      <c r="L59" s="138"/>
    </row>
    <row r="60" spans="1:47" s="10" customFormat="1" ht="19.899999999999999" customHeight="1">
      <c r="B60" s="133"/>
      <c r="C60" s="134"/>
      <c r="D60" s="135" t="s">
        <v>91</v>
      </c>
      <c r="E60" s="136"/>
      <c r="F60" s="136"/>
      <c r="G60" s="136"/>
      <c r="H60" s="136"/>
      <c r="I60" s="136"/>
      <c r="J60" s="137">
        <f>J165</f>
        <v>0</v>
      </c>
      <c r="K60" s="134"/>
      <c r="L60" s="138"/>
    </row>
    <row r="61" spans="1:47" s="10" customFormat="1" ht="19.899999999999999" customHeight="1">
      <c r="B61" s="133"/>
      <c r="C61" s="134"/>
      <c r="D61" s="135" t="s">
        <v>92</v>
      </c>
      <c r="E61" s="136"/>
      <c r="F61" s="136"/>
      <c r="G61" s="136"/>
      <c r="H61" s="136"/>
      <c r="I61" s="136"/>
      <c r="J61" s="137">
        <f>J180</f>
        <v>0</v>
      </c>
      <c r="K61" s="134"/>
      <c r="L61" s="138"/>
    </row>
    <row r="62" spans="1:47" s="9" customFormat="1" ht="24.95" customHeight="1">
      <c r="B62" s="127"/>
      <c r="C62" s="128"/>
      <c r="D62" s="129" t="s">
        <v>93</v>
      </c>
      <c r="E62" s="130"/>
      <c r="F62" s="130"/>
      <c r="G62" s="130"/>
      <c r="H62" s="130"/>
      <c r="I62" s="130"/>
      <c r="J62" s="131">
        <f>J187</f>
        <v>0</v>
      </c>
      <c r="K62" s="128"/>
      <c r="L62" s="132"/>
    </row>
    <row r="63" spans="1:47" s="10" customFormat="1" ht="19.899999999999999" customHeight="1">
      <c r="B63" s="133"/>
      <c r="C63" s="134"/>
      <c r="D63" s="135" t="s">
        <v>94</v>
      </c>
      <c r="E63" s="136"/>
      <c r="F63" s="136"/>
      <c r="G63" s="136"/>
      <c r="H63" s="136"/>
      <c r="I63" s="136"/>
      <c r="J63" s="137">
        <f>J188</f>
        <v>0</v>
      </c>
      <c r="K63" s="134"/>
      <c r="L63" s="138"/>
    </row>
    <row r="64" spans="1:47" s="10" customFormat="1" ht="19.899999999999999" customHeight="1">
      <c r="B64" s="133"/>
      <c r="C64" s="134"/>
      <c r="D64" s="135" t="s">
        <v>95</v>
      </c>
      <c r="E64" s="136"/>
      <c r="F64" s="136"/>
      <c r="G64" s="136"/>
      <c r="H64" s="136"/>
      <c r="I64" s="136"/>
      <c r="J64" s="137">
        <f>J207</f>
        <v>0</v>
      </c>
      <c r="K64" s="134"/>
      <c r="L64" s="138"/>
    </row>
    <row r="65" spans="1:31" s="10" customFormat="1" ht="19.899999999999999" customHeight="1">
      <c r="B65" s="133"/>
      <c r="C65" s="134"/>
      <c r="D65" s="135" t="s">
        <v>96</v>
      </c>
      <c r="E65" s="136"/>
      <c r="F65" s="136"/>
      <c r="G65" s="136"/>
      <c r="H65" s="136"/>
      <c r="I65" s="136"/>
      <c r="J65" s="137">
        <f>J216</f>
        <v>0</v>
      </c>
      <c r="K65" s="134"/>
      <c r="L65" s="138"/>
    </row>
    <row r="66" spans="1:31" s="2" customFormat="1" ht="21.75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99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>
      <c r="A67" s="32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99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>
      <c r="A71" s="32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99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>
      <c r="A72" s="32"/>
      <c r="B72" s="33"/>
      <c r="C72" s="21" t="s">
        <v>97</v>
      </c>
      <c r="D72" s="34"/>
      <c r="E72" s="34"/>
      <c r="F72" s="34"/>
      <c r="G72" s="34"/>
      <c r="H72" s="34"/>
      <c r="I72" s="34"/>
      <c r="J72" s="34"/>
      <c r="K72" s="34"/>
      <c r="L72" s="99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99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16</v>
      </c>
      <c r="D74" s="34"/>
      <c r="E74" s="34"/>
      <c r="F74" s="34"/>
      <c r="G74" s="34"/>
      <c r="H74" s="34"/>
      <c r="I74" s="34"/>
      <c r="J74" s="34"/>
      <c r="K74" s="34"/>
      <c r="L74" s="99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4"/>
      <c r="D75" s="34"/>
      <c r="E75" s="231" t="str">
        <f>E7</f>
        <v>Mojena, KM 20,560 - 20,820, Martinice – Úprava toku</v>
      </c>
      <c r="F75" s="257"/>
      <c r="G75" s="257"/>
      <c r="H75" s="257"/>
      <c r="I75" s="34"/>
      <c r="J75" s="34"/>
      <c r="K75" s="34"/>
      <c r="L75" s="99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5" customHeigh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9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21</v>
      </c>
      <c r="D77" s="34"/>
      <c r="E77" s="34"/>
      <c r="F77" s="25" t="str">
        <f>F10</f>
        <v>Martinice u Holešova</v>
      </c>
      <c r="G77" s="34"/>
      <c r="H77" s="34"/>
      <c r="I77" s="27" t="s">
        <v>23</v>
      </c>
      <c r="J77" s="57" t="str">
        <f>IF(J10="","",J10)</f>
        <v>6. 12. 2022</v>
      </c>
      <c r="K77" s="34"/>
      <c r="L77" s="9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5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99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25.7" customHeight="1">
      <c r="A79" s="32"/>
      <c r="B79" s="33"/>
      <c r="C79" s="27" t="s">
        <v>25</v>
      </c>
      <c r="D79" s="34"/>
      <c r="E79" s="34"/>
      <c r="F79" s="25" t="str">
        <f>E13</f>
        <v>Povodí Moravy, s.p.</v>
      </c>
      <c r="G79" s="34"/>
      <c r="H79" s="34"/>
      <c r="I79" s="27" t="s">
        <v>32</v>
      </c>
      <c r="J79" s="30" t="str">
        <f>E19</f>
        <v>AGROPROJEKT PSO s.r.o.</v>
      </c>
      <c r="K79" s="34"/>
      <c r="L79" s="99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5.2" customHeight="1">
      <c r="A80" s="32"/>
      <c r="B80" s="33"/>
      <c r="C80" s="27" t="s">
        <v>30</v>
      </c>
      <c r="D80" s="34"/>
      <c r="E80" s="34"/>
      <c r="F80" s="25" t="str">
        <f>IF(E16="","",E16)</f>
        <v>Vyplň údaj</v>
      </c>
      <c r="G80" s="34"/>
      <c r="H80" s="34"/>
      <c r="I80" s="27" t="s">
        <v>36</v>
      </c>
      <c r="J80" s="30" t="str">
        <f>E22</f>
        <v xml:space="preserve"> </v>
      </c>
      <c r="K80" s="34"/>
      <c r="L80" s="99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0.35" customHeight="1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9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11" customFormat="1" ht="29.25" customHeight="1">
      <c r="A82" s="139"/>
      <c r="B82" s="140"/>
      <c r="C82" s="141" t="s">
        <v>98</v>
      </c>
      <c r="D82" s="142" t="s">
        <v>59</v>
      </c>
      <c r="E82" s="142" t="s">
        <v>55</v>
      </c>
      <c r="F82" s="142" t="s">
        <v>56</v>
      </c>
      <c r="G82" s="142" t="s">
        <v>99</v>
      </c>
      <c r="H82" s="142" t="s">
        <v>100</v>
      </c>
      <c r="I82" s="142" t="s">
        <v>101</v>
      </c>
      <c r="J82" s="142" t="s">
        <v>85</v>
      </c>
      <c r="K82" s="143" t="s">
        <v>102</v>
      </c>
      <c r="L82" s="144"/>
      <c r="M82" s="66" t="s">
        <v>19</v>
      </c>
      <c r="N82" s="67" t="s">
        <v>44</v>
      </c>
      <c r="O82" s="67" t="s">
        <v>103</v>
      </c>
      <c r="P82" s="67" t="s">
        <v>104</v>
      </c>
      <c r="Q82" s="67" t="s">
        <v>105</v>
      </c>
      <c r="R82" s="67" t="s">
        <v>106</v>
      </c>
      <c r="S82" s="67" t="s">
        <v>107</v>
      </c>
      <c r="T82" s="68" t="s">
        <v>108</v>
      </c>
      <c r="U82" s="139"/>
      <c r="V82" s="139"/>
      <c r="W82" s="139"/>
      <c r="X82" s="139"/>
      <c r="Y82" s="139"/>
      <c r="Z82" s="139"/>
      <c r="AA82" s="139"/>
      <c r="AB82" s="139"/>
      <c r="AC82" s="139"/>
      <c r="AD82" s="139"/>
      <c r="AE82" s="139"/>
    </row>
    <row r="83" spans="1:65" s="2" customFormat="1" ht="22.9" customHeight="1">
      <c r="A83" s="32"/>
      <c r="B83" s="33"/>
      <c r="C83" s="73" t="s">
        <v>109</v>
      </c>
      <c r="D83" s="34"/>
      <c r="E83" s="34"/>
      <c r="F83" s="34"/>
      <c r="G83" s="34"/>
      <c r="H83" s="34"/>
      <c r="I83" s="34"/>
      <c r="J83" s="145">
        <f>BK83</f>
        <v>0</v>
      </c>
      <c r="K83" s="34"/>
      <c r="L83" s="37"/>
      <c r="M83" s="69"/>
      <c r="N83" s="146"/>
      <c r="O83" s="70"/>
      <c r="P83" s="147">
        <f>P84+P187</f>
        <v>0</v>
      </c>
      <c r="Q83" s="70"/>
      <c r="R83" s="147">
        <f>R84+R187</f>
        <v>379.41284999999993</v>
      </c>
      <c r="S83" s="70"/>
      <c r="T83" s="148">
        <f>T84+T187</f>
        <v>6.4731500000000004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5" t="s">
        <v>73</v>
      </c>
      <c r="AU83" s="15" t="s">
        <v>86</v>
      </c>
      <c r="BK83" s="149">
        <f>BK84+BK187</f>
        <v>0</v>
      </c>
    </row>
    <row r="84" spans="1:65" s="12" customFormat="1" ht="25.9" customHeight="1">
      <c r="B84" s="150"/>
      <c r="C84" s="151"/>
      <c r="D84" s="152" t="s">
        <v>73</v>
      </c>
      <c r="E84" s="153" t="s">
        <v>110</v>
      </c>
      <c r="F84" s="153" t="s">
        <v>111</v>
      </c>
      <c r="G84" s="151"/>
      <c r="H84" s="151"/>
      <c r="I84" s="154"/>
      <c r="J84" s="155">
        <f>BK84</f>
        <v>0</v>
      </c>
      <c r="K84" s="151"/>
      <c r="L84" s="156"/>
      <c r="M84" s="157"/>
      <c r="N84" s="158"/>
      <c r="O84" s="158"/>
      <c r="P84" s="159">
        <f>P85+P153+P160+P165+P180</f>
        <v>0</v>
      </c>
      <c r="Q84" s="158"/>
      <c r="R84" s="159">
        <f>R85+R153+R160+R165+R180</f>
        <v>379.41284999999993</v>
      </c>
      <c r="S84" s="158"/>
      <c r="T84" s="160">
        <f>T85+T153+T160+T165+T180</f>
        <v>6.4731500000000004</v>
      </c>
      <c r="AR84" s="161" t="s">
        <v>79</v>
      </c>
      <c r="AT84" s="162" t="s">
        <v>73</v>
      </c>
      <c r="AU84" s="162" t="s">
        <v>74</v>
      </c>
      <c r="AY84" s="161" t="s">
        <v>112</v>
      </c>
      <c r="BK84" s="163">
        <f>BK85+BK153+BK160+BK165+BK180</f>
        <v>0</v>
      </c>
    </row>
    <row r="85" spans="1:65" s="12" customFormat="1" ht="22.9" customHeight="1">
      <c r="B85" s="150"/>
      <c r="C85" s="151"/>
      <c r="D85" s="152" t="s">
        <v>73</v>
      </c>
      <c r="E85" s="164" t="s">
        <v>79</v>
      </c>
      <c r="F85" s="164" t="s">
        <v>113</v>
      </c>
      <c r="G85" s="151"/>
      <c r="H85" s="151"/>
      <c r="I85" s="154"/>
      <c r="J85" s="165">
        <f>BK85</f>
        <v>0</v>
      </c>
      <c r="K85" s="151"/>
      <c r="L85" s="156"/>
      <c r="M85" s="157"/>
      <c r="N85" s="158"/>
      <c r="O85" s="158"/>
      <c r="P85" s="159">
        <f>SUM(P86:P152)</f>
        <v>0</v>
      </c>
      <c r="Q85" s="158"/>
      <c r="R85" s="159">
        <f>SUM(R86:R152)</f>
        <v>2.085E-2</v>
      </c>
      <c r="S85" s="158"/>
      <c r="T85" s="160">
        <f>SUM(T86:T152)</f>
        <v>2.34</v>
      </c>
      <c r="AR85" s="161" t="s">
        <v>79</v>
      </c>
      <c r="AT85" s="162" t="s">
        <v>73</v>
      </c>
      <c r="AU85" s="162" t="s">
        <v>79</v>
      </c>
      <c r="AY85" s="161" t="s">
        <v>112</v>
      </c>
      <c r="BK85" s="163">
        <f>SUM(BK86:BK152)</f>
        <v>0</v>
      </c>
    </row>
    <row r="86" spans="1:65" s="2" customFormat="1" ht="24.2" customHeight="1">
      <c r="A86" s="32"/>
      <c r="B86" s="33"/>
      <c r="C86" s="166" t="s">
        <v>79</v>
      </c>
      <c r="D86" s="166" t="s">
        <v>114</v>
      </c>
      <c r="E86" s="167" t="s">
        <v>115</v>
      </c>
      <c r="F86" s="168" t="s">
        <v>116</v>
      </c>
      <c r="G86" s="169" t="s">
        <v>117</v>
      </c>
      <c r="H86" s="170">
        <v>0.14199999999999999</v>
      </c>
      <c r="I86" s="171"/>
      <c r="J86" s="172">
        <f>ROUND(I86*H86,2)</f>
        <v>0</v>
      </c>
      <c r="K86" s="168" t="s">
        <v>118</v>
      </c>
      <c r="L86" s="37"/>
      <c r="M86" s="173" t="s">
        <v>19</v>
      </c>
      <c r="N86" s="174" t="s">
        <v>45</v>
      </c>
      <c r="O86" s="62"/>
      <c r="P86" s="175">
        <f>O86*H86</f>
        <v>0</v>
      </c>
      <c r="Q86" s="175">
        <v>0</v>
      </c>
      <c r="R86" s="175">
        <f>Q86*H86</f>
        <v>0</v>
      </c>
      <c r="S86" s="175">
        <v>0</v>
      </c>
      <c r="T86" s="176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77" t="s">
        <v>119</v>
      </c>
      <c r="AT86" s="177" t="s">
        <v>114</v>
      </c>
      <c r="AU86" s="177" t="s">
        <v>81</v>
      </c>
      <c r="AY86" s="15" t="s">
        <v>112</v>
      </c>
      <c r="BE86" s="178">
        <f>IF(N86="základní",J86,0)</f>
        <v>0</v>
      </c>
      <c r="BF86" s="178">
        <f>IF(N86="snížená",J86,0)</f>
        <v>0</v>
      </c>
      <c r="BG86" s="178">
        <f>IF(N86="zákl. přenesená",J86,0)</f>
        <v>0</v>
      </c>
      <c r="BH86" s="178">
        <f>IF(N86="sníž. přenesená",J86,0)</f>
        <v>0</v>
      </c>
      <c r="BI86" s="178">
        <f>IF(N86="nulová",J86,0)</f>
        <v>0</v>
      </c>
      <c r="BJ86" s="15" t="s">
        <v>79</v>
      </c>
      <c r="BK86" s="178">
        <f>ROUND(I86*H86,2)</f>
        <v>0</v>
      </c>
      <c r="BL86" s="15" t="s">
        <v>119</v>
      </c>
      <c r="BM86" s="177" t="s">
        <v>120</v>
      </c>
    </row>
    <row r="87" spans="1:65" s="2" customFormat="1" ht="19.5">
      <c r="A87" s="32"/>
      <c r="B87" s="33"/>
      <c r="C87" s="34"/>
      <c r="D87" s="179" t="s">
        <v>121</v>
      </c>
      <c r="E87" s="34"/>
      <c r="F87" s="180" t="s">
        <v>122</v>
      </c>
      <c r="G87" s="34"/>
      <c r="H87" s="34"/>
      <c r="I87" s="181"/>
      <c r="J87" s="34"/>
      <c r="K87" s="34"/>
      <c r="L87" s="37"/>
      <c r="M87" s="182"/>
      <c r="N87" s="183"/>
      <c r="O87" s="62"/>
      <c r="P87" s="62"/>
      <c r="Q87" s="62"/>
      <c r="R87" s="62"/>
      <c r="S87" s="62"/>
      <c r="T87" s="63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121</v>
      </c>
      <c r="AU87" s="15" t="s">
        <v>81</v>
      </c>
    </row>
    <row r="88" spans="1:65" s="2" customFormat="1" ht="11.25">
      <c r="A88" s="32"/>
      <c r="B88" s="33"/>
      <c r="C88" s="34"/>
      <c r="D88" s="184" t="s">
        <v>123</v>
      </c>
      <c r="E88" s="34"/>
      <c r="F88" s="185" t="s">
        <v>124</v>
      </c>
      <c r="G88" s="34"/>
      <c r="H88" s="34"/>
      <c r="I88" s="181"/>
      <c r="J88" s="34"/>
      <c r="K88" s="34"/>
      <c r="L88" s="37"/>
      <c r="M88" s="182"/>
      <c r="N88" s="183"/>
      <c r="O88" s="62"/>
      <c r="P88" s="62"/>
      <c r="Q88" s="62"/>
      <c r="R88" s="62"/>
      <c r="S88" s="62"/>
      <c r="T88" s="63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T88" s="15" t="s">
        <v>123</v>
      </c>
      <c r="AU88" s="15" t="s">
        <v>81</v>
      </c>
    </row>
    <row r="89" spans="1:65" s="13" customFormat="1" ht="11.25">
      <c r="B89" s="186"/>
      <c r="C89" s="187"/>
      <c r="D89" s="179" t="s">
        <v>125</v>
      </c>
      <c r="E89" s="188" t="s">
        <v>19</v>
      </c>
      <c r="F89" s="189" t="s">
        <v>126</v>
      </c>
      <c r="G89" s="187"/>
      <c r="H89" s="190">
        <v>0.14199999999999999</v>
      </c>
      <c r="I89" s="191"/>
      <c r="J89" s="187"/>
      <c r="K89" s="187"/>
      <c r="L89" s="192"/>
      <c r="M89" s="193"/>
      <c r="N89" s="194"/>
      <c r="O89" s="194"/>
      <c r="P89" s="194"/>
      <c r="Q89" s="194"/>
      <c r="R89" s="194"/>
      <c r="S89" s="194"/>
      <c r="T89" s="195"/>
      <c r="AT89" s="196" t="s">
        <v>125</v>
      </c>
      <c r="AU89" s="196" t="s">
        <v>81</v>
      </c>
      <c r="AV89" s="13" t="s">
        <v>81</v>
      </c>
      <c r="AW89" s="13" t="s">
        <v>35</v>
      </c>
      <c r="AX89" s="13" t="s">
        <v>79</v>
      </c>
      <c r="AY89" s="196" t="s">
        <v>112</v>
      </c>
    </row>
    <row r="90" spans="1:65" s="2" customFormat="1" ht="33" customHeight="1">
      <c r="A90" s="32"/>
      <c r="B90" s="33"/>
      <c r="C90" s="166" t="s">
        <v>81</v>
      </c>
      <c r="D90" s="166" t="s">
        <v>114</v>
      </c>
      <c r="E90" s="167" t="s">
        <v>127</v>
      </c>
      <c r="F90" s="168" t="s">
        <v>128</v>
      </c>
      <c r="G90" s="169" t="s">
        <v>129</v>
      </c>
      <c r="H90" s="170">
        <v>90</v>
      </c>
      <c r="I90" s="171"/>
      <c r="J90" s="172">
        <f>ROUND(I90*H90,2)</f>
        <v>0</v>
      </c>
      <c r="K90" s="168" t="s">
        <v>118</v>
      </c>
      <c r="L90" s="37"/>
      <c r="M90" s="173" t="s">
        <v>19</v>
      </c>
      <c r="N90" s="174" t="s">
        <v>45</v>
      </c>
      <c r="O90" s="62"/>
      <c r="P90" s="175">
        <f>O90*H90</f>
        <v>0</v>
      </c>
      <c r="Q90" s="175">
        <v>0</v>
      </c>
      <c r="R90" s="175">
        <f>Q90*H90</f>
        <v>0</v>
      </c>
      <c r="S90" s="175">
        <v>0</v>
      </c>
      <c r="T90" s="176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77" t="s">
        <v>119</v>
      </c>
      <c r="AT90" s="177" t="s">
        <v>114</v>
      </c>
      <c r="AU90" s="177" t="s">
        <v>81</v>
      </c>
      <c r="AY90" s="15" t="s">
        <v>112</v>
      </c>
      <c r="BE90" s="178">
        <f>IF(N90="základní",J90,0)</f>
        <v>0</v>
      </c>
      <c r="BF90" s="178">
        <f>IF(N90="snížená",J90,0)</f>
        <v>0</v>
      </c>
      <c r="BG90" s="178">
        <f>IF(N90="zákl. přenesená",J90,0)</f>
        <v>0</v>
      </c>
      <c r="BH90" s="178">
        <f>IF(N90="sníž. přenesená",J90,0)</f>
        <v>0</v>
      </c>
      <c r="BI90" s="178">
        <f>IF(N90="nulová",J90,0)</f>
        <v>0</v>
      </c>
      <c r="BJ90" s="15" t="s">
        <v>79</v>
      </c>
      <c r="BK90" s="178">
        <f>ROUND(I90*H90,2)</f>
        <v>0</v>
      </c>
      <c r="BL90" s="15" t="s">
        <v>119</v>
      </c>
      <c r="BM90" s="177" t="s">
        <v>130</v>
      </c>
    </row>
    <row r="91" spans="1:65" s="2" customFormat="1" ht="29.25">
      <c r="A91" s="32"/>
      <c r="B91" s="33"/>
      <c r="C91" s="34"/>
      <c r="D91" s="179" t="s">
        <v>121</v>
      </c>
      <c r="E91" s="34"/>
      <c r="F91" s="180" t="s">
        <v>131</v>
      </c>
      <c r="G91" s="34"/>
      <c r="H91" s="34"/>
      <c r="I91" s="181"/>
      <c r="J91" s="34"/>
      <c r="K91" s="34"/>
      <c r="L91" s="37"/>
      <c r="M91" s="182"/>
      <c r="N91" s="183"/>
      <c r="O91" s="62"/>
      <c r="P91" s="62"/>
      <c r="Q91" s="62"/>
      <c r="R91" s="62"/>
      <c r="S91" s="62"/>
      <c r="T91" s="63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5" t="s">
        <v>121</v>
      </c>
      <c r="AU91" s="15" t="s">
        <v>81</v>
      </c>
    </row>
    <row r="92" spans="1:65" s="2" customFormat="1" ht="11.25">
      <c r="A92" s="32"/>
      <c r="B92" s="33"/>
      <c r="C92" s="34"/>
      <c r="D92" s="184" t="s">
        <v>123</v>
      </c>
      <c r="E92" s="34"/>
      <c r="F92" s="185" t="s">
        <v>132</v>
      </c>
      <c r="G92" s="34"/>
      <c r="H92" s="34"/>
      <c r="I92" s="181"/>
      <c r="J92" s="34"/>
      <c r="K92" s="34"/>
      <c r="L92" s="37"/>
      <c r="M92" s="182"/>
      <c r="N92" s="183"/>
      <c r="O92" s="62"/>
      <c r="P92" s="62"/>
      <c r="Q92" s="62"/>
      <c r="R92" s="62"/>
      <c r="S92" s="62"/>
      <c r="T92" s="63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T92" s="15" t="s">
        <v>123</v>
      </c>
      <c r="AU92" s="15" t="s">
        <v>81</v>
      </c>
    </row>
    <row r="93" spans="1:65" s="2" customFormat="1" ht="24.2" customHeight="1">
      <c r="A93" s="32"/>
      <c r="B93" s="33"/>
      <c r="C93" s="166" t="s">
        <v>133</v>
      </c>
      <c r="D93" s="166" t="s">
        <v>114</v>
      </c>
      <c r="E93" s="167" t="s">
        <v>134</v>
      </c>
      <c r="F93" s="168" t="s">
        <v>135</v>
      </c>
      <c r="G93" s="169" t="s">
        <v>129</v>
      </c>
      <c r="H93" s="170">
        <v>90</v>
      </c>
      <c r="I93" s="171"/>
      <c r="J93" s="172">
        <f>ROUND(I93*H93,2)</f>
        <v>0</v>
      </c>
      <c r="K93" s="168" t="s">
        <v>118</v>
      </c>
      <c r="L93" s="37"/>
      <c r="M93" s="173" t="s">
        <v>19</v>
      </c>
      <c r="N93" s="174" t="s">
        <v>45</v>
      </c>
      <c r="O93" s="62"/>
      <c r="P93" s="175">
        <f>O93*H93</f>
        <v>0</v>
      </c>
      <c r="Q93" s="175">
        <v>0</v>
      </c>
      <c r="R93" s="175">
        <f>Q93*H93</f>
        <v>0</v>
      </c>
      <c r="S93" s="175">
        <v>0</v>
      </c>
      <c r="T93" s="176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77" t="s">
        <v>119</v>
      </c>
      <c r="AT93" s="177" t="s">
        <v>114</v>
      </c>
      <c r="AU93" s="177" t="s">
        <v>81</v>
      </c>
      <c r="AY93" s="15" t="s">
        <v>112</v>
      </c>
      <c r="BE93" s="178">
        <f>IF(N93="základní",J93,0)</f>
        <v>0</v>
      </c>
      <c r="BF93" s="178">
        <f>IF(N93="snížená",J93,0)</f>
        <v>0</v>
      </c>
      <c r="BG93" s="178">
        <f>IF(N93="zákl. přenesená",J93,0)</f>
        <v>0</v>
      </c>
      <c r="BH93" s="178">
        <f>IF(N93="sníž. přenesená",J93,0)</f>
        <v>0</v>
      </c>
      <c r="BI93" s="178">
        <f>IF(N93="nulová",J93,0)</f>
        <v>0</v>
      </c>
      <c r="BJ93" s="15" t="s">
        <v>79</v>
      </c>
      <c r="BK93" s="178">
        <f>ROUND(I93*H93,2)</f>
        <v>0</v>
      </c>
      <c r="BL93" s="15" t="s">
        <v>119</v>
      </c>
      <c r="BM93" s="177" t="s">
        <v>136</v>
      </c>
    </row>
    <row r="94" spans="1:65" s="2" customFormat="1" ht="19.5">
      <c r="A94" s="32"/>
      <c r="B94" s="33"/>
      <c r="C94" s="34"/>
      <c r="D94" s="179" t="s">
        <v>121</v>
      </c>
      <c r="E94" s="34"/>
      <c r="F94" s="180" t="s">
        <v>137</v>
      </c>
      <c r="G94" s="34"/>
      <c r="H94" s="34"/>
      <c r="I94" s="181"/>
      <c r="J94" s="34"/>
      <c r="K94" s="34"/>
      <c r="L94" s="37"/>
      <c r="M94" s="182"/>
      <c r="N94" s="183"/>
      <c r="O94" s="62"/>
      <c r="P94" s="62"/>
      <c r="Q94" s="62"/>
      <c r="R94" s="62"/>
      <c r="S94" s="62"/>
      <c r="T94" s="63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T94" s="15" t="s">
        <v>121</v>
      </c>
      <c r="AU94" s="15" t="s">
        <v>81</v>
      </c>
    </row>
    <row r="95" spans="1:65" s="2" customFormat="1" ht="11.25">
      <c r="A95" s="32"/>
      <c r="B95" s="33"/>
      <c r="C95" s="34"/>
      <c r="D95" s="184" t="s">
        <v>123</v>
      </c>
      <c r="E95" s="34"/>
      <c r="F95" s="185" t="s">
        <v>138</v>
      </c>
      <c r="G95" s="34"/>
      <c r="H95" s="34"/>
      <c r="I95" s="181"/>
      <c r="J95" s="34"/>
      <c r="K95" s="34"/>
      <c r="L95" s="37"/>
      <c r="M95" s="182"/>
      <c r="N95" s="183"/>
      <c r="O95" s="62"/>
      <c r="P95" s="62"/>
      <c r="Q95" s="62"/>
      <c r="R95" s="62"/>
      <c r="S95" s="62"/>
      <c r="T95" s="63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5" t="s">
        <v>123</v>
      </c>
      <c r="AU95" s="15" t="s">
        <v>81</v>
      </c>
    </row>
    <row r="96" spans="1:65" s="13" customFormat="1" ht="22.5">
      <c r="B96" s="186"/>
      <c r="C96" s="187"/>
      <c r="D96" s="179" t="s">
        <v>125</v>
      </c>
      <c r="E96" s="188" t="s">
        <v>19</v>
      </c>
      <c r="F96" s="189" t="s">
        <v>139</v>
      </c>
      <c r="G96" s="187"/>
      <c r="H96" s="190">
        <v>90</v>
      </c>
      <c r="I96" s="191"/>
      <c r="J96" s="187"/>
      <c r="K96" s="187"/>
      <c r="L96" s="192"/>
      <c r="M96" s="193"/>
      <c r="N96" s="194"/>
      <c r="O96" s="194"/>
      <c r="P96" s="194"/>
      <c r="Q96" s="194"/>
      <c r="R96" s="194"/>
      <c r="S96" s="194"/>
      <c r="T96" s="195"/>
      <c r="AT96" s="196" t="s">
        <v>125</v>
      </c>
      <c r="AU96" s="196" t="s">
        <v>81</v>
      </c>
      <c r="AV96" s="13" t="s">
        <v>81</v>
      </c>
      <c r="AW96" s="13" t="s">
        <v>35</v>
      </c>
      <c r="AX96" s="13" t="s">
        <v>79</v>
      </c>
      <c r="AY96" s="196" t="s">
        <v>112</v>
      </c>
    </row>
    <row r="97" spans="1:65" s="2" customFormat="1" ht="21.75" customHeight="1">
      <c r="A97" s="32"/>
      <c r="B97" s="33"/>
      <c r="C97" s="166" t="s">
        <v>119</v>
      </c>
      <c r="D97" s="166" t="s">
        <v>114</v>
      </c>
      <c r="E97" s="167" t="s">
        <v>140</v>
      </c>
      <c r="F97" s="168" t="s">
        <v>141</v>
      </c>
      <c r="G97" s="169" t="s">
        <v>142</v>
      </c>
      <c r="H97" s="170">
        <v>2</v>
      </c>
      <c r="I97" s="171"/>
      <c r="J97" s="172">
        <f>ROUND(I97*H97,2)</f>
        <v>0</v>
      </c>
      <c r="K97" s="168" t="s">
        <v>118</v>
      </c>
      <c r="L97" s="37"/>
      <c r="M97" s="173" t="s">
        <v>19</v>
      </c>
      <c r="N97" s="174" t="s">
        <v>45</v>
      </c>
      <c r="O97" s="62"/>
      <c r="P97" s="175">
        <f>O97*H97</f>
        <v>0</v>
      </c>
      <c r="Q97" s="175">
        <v>0</v>
      </c>
      <c r="R97" s="175">
        <f>Q97*H97</f>
        <v>0</v>
      </c>
      <c r="S97" s="175">
        <v>0</v>
      </c>
      <c r="T97" s="176">
        <f>S97*H97</f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77" t="s">
        <v>119</v>
      </c>
      <c r="AT97" s="177" t="s">
        <v>114</v>
      </c>
      <c r="AU97" s="177" t="s">
        <v>81</v>
      </c>
      <c r="AY97" s="15" t="s">
        <v>112</v>
      </c>
      <c r="BE97" s="178">
        <f>IF(N97="základní",J97,0)</f>
        <v>0</v>
      </c>
      <c r="BF97" s="178">
        <f>IF(N97="snížená",J97,0)</f>
        <v>0</v>
      </c>
      <c r="BG97" s="178">
        <f>IF(N97="zákl. přenesená",J97,0)</f>
        <v>0</v>
      </c>
      <c r="BH97" s="178">
        <f>IF(N97="sníž. přenesená",J97,0)</f>
        <v>0</v>
      </c>
      <c r="BI97" s="178">
        <f>IF(N97="nulová",J97,0)</f>
        <v>0</v>
      </c>
      <c r="BJ97" s="15" t="s">
        <v>79</v>
      </c>
      <c r="BK97" s="178">
        <f>ROUND(I97*H97,2)</f>
        <v>0</v>
      </c>
      <c r="BL97" s="15" t="s">
        <v>119</v>
      </c>
      <c r="BM97" s="177" t="s">
        <v>143</v>
      </c>
    </row>
    <row r="98" spans="1:65" s="2" customFormat="1" ht="19.5">
      <c r="A98" s="32"/>
      <c r="B98" s="33"/>
      <c r="C98" s="34"/>
      <c r="D98" s="179" t="s">
        <v>121</v>
      </c>
      <c r="E98" s="34"/>
      <c r="F98" s="180" t="s">
        <v>144</v>
      </c>
      <c r="G98" s="34"/>
      <c r="H98" s="34"/>
      <c r="I98" s="181"/>
      <c r="J98" s="34"/>
      <c r="K98" s="34"/>
      <c r="L98" s="37"/>
      <c r="M98" s="182"/>
      <c r="N98" s="183"/>
      <c r="O98" s="62"/>
      <c r="P98" s="62"/>
      <c r="Q98" s="62"/>
      <c r="R98" s="62"/>
      <c r="S98" s="62"/>
      <c r="T98" s="63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T98" s="15" t="s">
        <v>121</v>
      </c>
      <c r="AU98" s="15" t="s">
        <v>81</v>
      </c>
    </row>
    <row r="99" spans="1:65" s="2" customFormat="1" ht="11.25">
      <c r="A99" s="32"/>
      <c r="B99" s="33"/>
      <c r="C99" s="34"/>
      <c r="D99" s="184" t="s">
        <v>123</v>
      </c>
      <c r="E99" s="34"/>
      <c r="F99" s="185" t="s">
        <v>145</v>
      </c>
      <c r="G99" s="34"/>
      <c r="H99" s="34"/>
      <c r="I99" s="181"/>
      <c r="J99" s="34"/>
      <c r="K99" s="34"/>
      <c r="L99" s="37"/>
      <c r="M99" s="182"/>
      <c r="N99" s="183"/>
      <c r="O99" s="62"/>
      <c r="P99" s="62"/>
      <c r="Q99" s="62"/>
      <c r="R99" s="62"/>
      <c r="S99" s="62"/>
      <c r="T99" s="63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5" t="s">
        <v>123</v>
      </c>
      <c r="AU99" s="15" t="s">
        <v>81</v>
      </c>
    </row>
    <row r="100" spans="1:65" s="2" customFormat="1" ht="24.2" customHeight="1">
      <c r="A100" s="32"/>
      <c r="B100" s="33"/>
      <c r="C100" s="166" t="s">
        <v>146</v>
      </c>
      <c r="D100" s="166" t="s">
        <v>114</v>
      </c>
      <c r="E100" s="167" t="s">
        <v>147</v>
      </c>
      <c r="F100" s="168" t="s">
        <v>148</v>
      </c>
      <c r="G100" s="169" t="s">
        <v>129</v>
      </c>
      <c r="H100" s="170">
        <v>9</v>
      </c>
      <c r="I100" s="171"/>
      <c r="J100" s="172">
        <f>ROUND(I100*H100,2)</f>
        <v>0</v>
      </c>
      <c r="K100" s="168" t="s">
        <v>118</v>
      </c>
      <c r="L100" s="37"/>
      <c r="M100" s="173" t="s">
        <v>19</v>
      </c>
      <c r="N100" s="174" t="s">
        <v>45</v>
      </c>
      <c r="O100" s="62"/>
      <c r="P100" s="175">
        <f>O100*H100</f>
        <v>0</v>
      </c>
      <c r="Q100" s="175">
        <v>0</v>
      </c>
      <c r="R100" s="175">
        <f>Q100*H100</f>
        <v>0</v>
      </c>
      <c r="S100" s="175">
        <v>0.26</v>
      </c>
      <c r="T100" s="176">
        <f>S100*H100</f>
        <v>2.34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77" t="s">
        <v>119</v>
      </c>
      <c r="AT100" s="177" t="s">
        <v>114</v>
      </c>
      <c r="AU100" s="177" t="s">
        <v>81</v>
      </c>
      <c r="AY100" s="15" t="s">
        <v>112</v>
      </c>
      <c r="BE100" s="178">
        <f>IF(N100="základní",J100,0)</f>
        <v>0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15" t="s">
        <v>79</v>
      </c>
      <c r="BK100" s="178">
        <f>ROUND(I100*H100,2)</f>
        <v>0</v>
      </c>
      <c r="BL100" s="15" t="s">
        <v>119</v>
      </c>
      <c r="BM100" s="177" t="s">
        <v>149</v>
      </c>
    </row>
    <row r="101" spans="1:65" s="2" customFormat="1" ht="39">
      <c r="A101" s="32"/>
      <c r="B101" s="33"/>
      <c r="C101" s="34"/>
      <c r="D101" s="179" t="s">
        <v>121</v>
      </c>
      <c r="E101" s="34"/>
      <c r="F101" s="180" t="s">
        <v>150</v>
      </c>
      <c r="G101" s="34"/>
      <c r="H101" s="34"/>
      <c r="I101" s="181"/>
      <c r="J101" s="34"/>
      <c r="K101" s="34"/>
      <c r="L101" s="37"/>
      <c r="M101" s="182"/>
      <c r="N101" s="183"/>
      <c r="O101" s="62"/>
      <c r="P101" s="62"/>
      <c r="Q101" s="62"/>
      <c r="R101" s="62"/>
      <c r="S101" s="62"/>
      <c r="T101" s="63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5" t="s">
        <v>121</v>
      </c>
      <c r="AU101" s="15" t="s">
        <v>81</v>
      </c>
    </row>
    <row r="102" spans="1:65" s="2" customFormat="1" ht="11.25">
      <c r="A102" s="32"/>
      <c r="B102" s="33"/>
      <c r="C102" s="34"/>
      <c r="D102" s="184" t="s">
        <v>123</v>
      </c>
      <c r="E102" s="34"/>
      <c r="F102" s="185" t="s">
        <v>151</v>
      </c>
      <c r="G102" s="34"/>
      <c r="H102" s="34"/>
      <c r="I102" s="181"/>
      <c r="J102" s="34"/>
      <c r="K102" s="34"/>
      <c r="L102" s="37"/>
      <c r="M102" s="182"/>
      <c r="N102" s="183"/>
      <c r="O102" s="62"/>
      <c r="P102" s="62"/>
      <c r="Q102" s="62"/>
      <c r="R102" s="62"/>
      <c r="S102" s="62"/>
      <c r="T102" s="63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T102" s="15" t="s">
        <v>123</v>
      </c>
      <c r="AU102" s="15" t="s">
        <v>81</v>
      </c>
    </row>
    <row r="103" spans="1:65" s="13" customFormat="1" ht="22.5">
      <c r="B103" s="186"/>
      <c r="C103" s="187"/>
      <c r="D103" s="179" t="s">
        <v>125</v>
      </c>
      <c r="E103" s="188" t="s">
        <v>19</v>
      </c>
      <c r="F103" s="189" t="s">
        <v>152</v>
      </c>
      <c r="G103" s="187"/>
      <c r="H103" s="190">
        <v>9</v>
      </c>
      <c r="I103" s="191"/>
      <c r="J103" s="187"/>
      <c r="K103" s="187"/>
      <c r="L103" s="192"/>
      <c r="M103" s="193"/>
      <c r="N103" s="194"/>
      <c r="O103" s="194"/>
      <c r="P103" s="194"/>
      <c r="Q103" s="194"/>
      <c r="R103" s="194"/>
      <c r="S103" s="194"/>
      <c r="T103" s="195"/>
      <c r="AT103" s="196" t="s">
        <v>125</v>
      </c>
      <c r="AU103" s="196" t="s">
        <v>81</v>
      </c>
      <c r="AV103" s="13" t="s">
        <v>81</v>
      </c>
      <c r="AW103" s="13" t="s">
        <v>35</v>
      </c>
      <c r="AX103" s="13" t="s">
        <v>79</v>
      </c>
      <c r="AY103" s="196" t="s">
        <v>112</v>
      </c>
    </row>
    <row r="104" spans="1:65" s="2" customFormat="1" ht="33" customHeight="1">
      <c r="A104" s="32"/>
      <c r="B104" s="33"/>
      <c r="C104" s="166" t="s">
        <v>153</v>
      </c>
      <c r="D104" s="166" t="s">
        <v>114</v>
      </c>
      <c r="E104" s="167" t="s">
        <v>154</v>
      </c>
      <c r="F104" s="168" t="s">
        <v>155</v>
      </c>
      <c r="G104" s="169" t="s">
        <v>156</v>
      </c>
      <c r="H104" s="170">
        <v>224</v>
      </c>
      <c r="I104" s="171"/>
      <c r="J104" s="172">
        <f>ROUND(I104*H104,2)</f>
        <v>0</v>
      </c>
      <c r="K104" s="168" t="s">
        <v>118</v>
      </c>
      <c r="L104" s="37"/>
      <c r="M104" s="173" t="s">
        <v>19</v>
      </c>
      <c r="N104" s="174" t="s">
        <v>45</v>
      </c>
      <c r="O104" s="62"/>
      <c r="P104" s="175">
        <f>O104*H104</f>
        <v>0</v>
      </c>
      <c r="Q104" s="175">
        <v>0</v>
      </c>
      <c r="R104" s="175">
        <f>Q104*H104</f>
        <v>0</v>
      </c>
      <c r="S104" s="175">
        <v>0</v>
      </c>
      <c r="T104" s="176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77" t="s">
        <v>119</v>
      </c>
      <c r="AT104" s="177" t="s">
        <v>114</v>
      </c>
      <c r="AU104" s="177" t="s">
        <v>81</v>
      </c>
      <c r="AY104" s="15" t="s">
        <v>112</v>
      </c>
      <c r="BE104" s="178">
        <f>IF(N104="základní",J104,0)</f>
        <v>0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15" t="s">
        <v>79</v>
      </c>
      <c r="BK104" s="178">
        <f>ROUND(I104*H104,2)</f>
        <v>0</v>
      </c>
      <c r="BL104" s="15" t="s">
        <v>119</v>
      </c>
      <c r="BM104" s="177" t="s">
        <v>157</v>
      </c>
    </row>
    <row r="105" spans="1:65" s="2" customFormat="1" ht="19.5">
      <c r="A105" s="32"/>
      <c r="B105" s="33"/>
      <c r="C105" s="34"/>
      <c r="D105" s="179" t="s">
        <v>121</v>
      </c>
      <c r="E105" s="34"/>
      <c r="F105" s="180" t="s">
        <v>158</v>
      </c>
      <c r="G105" s="34"/>
      <c r="H105" s="34"/>
      <c r="I105" s="181"/>
      <c r="J105" s="34"/>
      <c r="K105" s="34"/>
      <c r="L105" s="37"/>
      <c r="M105" s="182"/>
      <c r="N105" s="183"/>
      <c r="O105" s="62"/>
      <c r="P105" s="62"/>
      <c r="Q105" s="62"/>
      <c r="R105" s="62"/>
      <c r="S105" s="62"/>
      <c r="T105" s="63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5" t="s">
        <v>121</v>
      </c>
      <c r="AU105" s="15" t="s">
        <v>81</v>
      </c>
    </row>
    <row r="106" spans="1:65" s="2" customFormat="1" ht="11.25">
      <c r="A106" s="32"/>
      <c r="B106" s="33"/>
      <c r="C106" s="34"/>
      <c r="D106" s="184" t="s">
        <v>123</v>
      </c>
      <c r="E106" s="34"/>
      <c r="F106" s="185" t="s">
        <v>159</v>
      </c>
      <c r="G106" s="34"/>
      <c r="H106" s="34"/>
      <c r="I106" s="181"/>
      <c r="J106" s="34"/>
      <c r="K106" s="34"/>
      <c r="L106" s="37"/>
      <c r="M106" s="182"/>
      <c r="N106" s="183"/>
      <c r="O106" s="62"/>
      <c r="P106" s="62"/>
      <c r="Q106" s="62"/>
      <c r="R106" s="62"/>
      <c r="S106" s="62"/>
      <c r="T106" s="63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T106" s="15" t="s">
        <v>123</v>
      </c>
      <c r="AU106" s="15" t="s">
        <v>81</v>
      </c>
    </row>
    <row r="107" spans="1:65" s="2" customFormat="1" ht="33" customHeight="1">
      <c r="A107" s="32"/>
      <c r="B107" s="33"/>
      <c r="C107" s="166" t="s">
        <v>160</v>
      </c>
      <c r="D107" s="166" t="s">
        <v>114</v>
      </c>
      <c r="E107" s="167" t="s">
        <v>161</v>
      </c>
      <c r="F107" s="168" t="s">
        <v>162</v>
      </c>
      <c r="G107" s="169" t="s">
        <v>156</v>
      </c>
      <c r="H107" s="170">
        <v>76</v>
      </c>
      <c r="I107" s="171"/>
      <c r="J107" s="172">
        <f>ROUND(I107*H107,2)</f>
        <v>0</v>
      </c>
      <c r="K107" s="168" t="s">
        <v>118</v>
      </c>
      <c r="L107" s="37"/>
      <c r="M107" s="173" t="s">
        <v>19</v>
      </c>
      <c r="N107" s="174" t="s">
        <v>45</v>
      </c>
      <c r="O107" s="62"/>
      <c r="P107" s="175">
        <f>O107*H107</f>
        <v>0</v>
      </c>
      <c r="Q107" s="175">
        <v>0</v>
      </c>
      <c r="R107" s="175">
        <f>Q107*H107</f>
        <v>0</v>
      </c>
      <c r="S107" s="175">
        <v>0</v>
      </c>
      <c r="T107" s="176">
        <f>S107*H107</f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77" t="s">
        <v>119</v>
      </c>
      <c r="AT107" s="177" t="s">
        <v>114</v>
      </c>
      <c r="AU107" s="177" t="s">
        <v>81</v>
      </c>
      <c r="AY107" s="15" t="s">
        <v>112</v>
      </c>
      <c r="BE107" s="178">
        <f>IF(N107="základní",J107,0)</f>
        <v>0</v>
      </c>
      <c r="BF107" s="178">
        <f>IF(N107="snížená",J107,0)</f>
        <v>0</v>
      </c>
      <c r="BG107" s="178">
        <f>IF(N107="zákl. přenesená",J107,0)</f>
        <v>0</v>
      </c>
      <c r="BH107" s="178">
        <f>IF(N107="sníž. přenesená",J107,0)</f>
        <v>0</v>
      </c>
      <c r="BI107" s="178">
        <f>IF(N107="nulová",J107,0)</f>
        <v>0</v>
      </c>
      <c r="BJ107" s="15" t="s">
        <v>79</v>
      </c>
      <c r="BK107" s="178">
        <f>ROUND(I107*H107,2)</f>
        <v>0</v>
      </c>
      <c r="BL107" s="15" t="s">
        <v>119</v>
      </c>
      <c r="BM107" s="177" t="s">
        <v>163</v>
      </c>
    </row>
    <row r="108" spans="1:65" s="2" customFormat="1" ht="39">
      <c r="A108" s="32"/>
      <c r="B108" s="33"/>
      <c r="C108" s="34"/>
      <c r="D108" s="179" t="s">
        <v>121</v>
      </c>
      <c r="E108" s="34"/>
      <c r="F108" s="180" t="s">
        <v>164</v>
      </c>
      <c r="G108" s="34"/>
      <c r="H108" s="34"/>
      <c r="I108" s="181"/>
      <c r="J108" s="34"/>
      <c r="K108" s="34"/>
      <c r="L108" s="37"/>
      <c r="M108" s="182"/>
      <c r="N108" s="183"/>
      <c r="O108" s="62"/>
      <c r="P108" s="62"/>
      <c r="Q108" s="62"/>
      <c r="R108" s="62"/>
      <c r="S108" s="62"/>
      <c r="T108" s="63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5" t="s">
        <v>121</v>
      </c>
      <c r="AU108" s="15" t="s">
        <v>81</v>
      </c>
    </row>
    <row r="109" spans="1:65" s="2" customFormat="1" ht="11.25">
      <c r="A109" s="32"/>
      <c r="B109" s="33"/>
      <c r="C109" s="34"/>
      <c r="D109" s="184" t="s">
        <v>123</v>
      </c>
      <c r="E109" s="34"/>
      <c r="F109" s="185" t="s">
        <v>165</v>
      </c>
      <c r="G109" s="34"/>
      <c r="H109" s="34"/>
      <c r="I109" s="181"/>
      <c r="J109" s="34"/>
      <c r="K109" s="34"/>
      <c r="L109" s="37"/>
      <c r="M109" s="182"/>
      <c r="N109" s="183"/>
      <c r="O109" s="62"/>
      <c r="P109" s="62"/>
      <c r="Q109" s="62"/>
      <c r="R109" s="62"/>
      <c r="S109" s="62"/>
      <c r="T109" s="63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T109" s="15" t="s">
        <v>123</v>
      </c>
      <c r="AU109" s="15" t="s">
        <v>81</v>
      </c>
    </row>
    <row r="110" spans="1:65" s="2" customFormat="1" ht="33" customHeight="1">
      <c r="A110" s="32"/>
      <c r="B110" s="33"/>
      <c r="C110" s="166" t="s">
        <v>166</v>
      </c>
      <c r="D110" s="166" t="s">
        <v>114</v>
      </c>
      <c r="E110" s="167" t="s">
        <v>167</v>
      </c>
      <c r="F110" s="168" t="s">
        <v>168</v>
      </c>
      <c r="G110" s="169" t="s">
        <v>156</v>
      </c>
      <c r="H110" s="170">
        <v>224</v>
      </c>
      <c r="I110" s="171"/>
      <c r="J110" s="172">
        <f>ROUND(I110*H110,2)</f>
        <v>0</v>
      </c>
      <c r="K110" s="168" t="s">
        <v>118</v>
      </c>
      <c r="L110" s="37"/>
      <c r="M110" s="173" t="s">
        <v>19</v>
      </c>
      <c r="N110" s="174" t="s">
        <v>45</v>
      </c>
      <c r="O110" s="62"/>
      <c r="P110" s="175">
        <f>O110*H110</f>
        <v>0</v>
      </c>
      <c r="Q110" s="175">
        <v>0</v>
      </c>
      <c r="R110" s="175">
        <f>Q110*H110</f>
        <v>0</v>
      </c>
      <c r="S110" s="175">
        <v>0</v>
      </c>
      <c r="T110" s="176">
        <f>S110*H110</f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77" t="s">
        <v>119</v>
      </c>
      <c r="AT110" s="177" t="s">
        <v>114</v>
      </c>
      <c r="AU110" s="177" t="s">
        <v>81</v>
      </c>
      <c r="AY110" s="15" t="s">
        <v>112</v>
      </c>
      <c r="BE110" s="178">
        <f>IF(N110="základní",J110,0)</f>
        <v>0</v>
      </c>
      <c r="BF110" s="178">
        <f>IF(N110="snížená",J110,0)</f>
        <v>0</v>
      </c>
      <c r="BG110" s="178">
        <f>IF(N110="zákl. přenesená",J110,0)</f>
        <v>0</v>
      </c>
      <c r="BH110" s="178">
        <f>IF(N110="sníž. přenesená",J110,0)</f>
        <v>0</v>
      </c>
      <c r="BI110" s="178">
        <f>IF(N110="nulová",J110,0)</f>
        <v>0</v>
      </c>
      <c r="BJ110" s="15" t="s">
        <v>79</v>
      </c>
      <c r="BK110" s="178">
        <f>ROUND(I110*H110,2)</f>
        <v>0</v>
      </c>
      <c r="BL110" s="15" t="s">
        <v>119</v>
      </c>
      <c r="BM110" s="177" t="s">
        <v>169</v>
      </c>
    </row>
    <row r="111" spans="1:65" s="2" customFormat="1" ht="39">
      <c r="A111" s="32"/>
      <c r="B111" s="33"/>
      <c r="C111" s="34"/>
      <c r="D111" s="179" t="s">
        <v>121</v>
      </c>
      <c r="E111" s="34"/>
      <c r="F111" s="180" t="s">
        <v>170</v>
      </c>
      <c r="G111" s="34"/>
      <c r="H111" s="34"/>
      <c r="I111" s="181"/>
      <c r="J111" s="34"/>
      <c r="K111" s="34"/>
      <c r="L111" s="37"/>
      <c r="M111" s="182"/>
      <c r="N111" s="183"/>
      <c r="O111" s="62"/>
      <c r="P111" s="62"/>
      <c r="Q111" s="62"/>
      <c r="R111" s="62"/>
      <c r="S111" s="62"/>
      <c r="T111" s="63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5" t="s">
        <v>121</v>
      </c>
      <c r="AU111" s="15" t="s">
        <v>81</v>
      </c>
    </row>
    <row r="112" spans="1:65" s="2" customFormat="1" ht="11.25">
      <c r="A112" s="32"/>
      <c r="B112" s="33"/>
      <c r="C112" s="34"/>
      <c r="D112" s="184" t="s">
        <v>123</v>
      </c>
      <c r="E112" s="34"/>
      <c r="F112" s="185" t="s">
        <v>171</v>
      </c>
      <c r="G112" s="34"/>
      <c r="H112" s="34"/>
      <c r="I112" s="181"/>
      <c r="J112" s="34"/>
      <c r="K112" s="34"/>
      <c r="L112" s="37"/>
      <c r="M112" s="182"/>
      <c r="N112" s="183"/>
      <c r="O112" s="62"/>
      <c r="P112" s="62"/>
      <c r="Q112" s="62"/>
      <c r="R112" s="62"/>
      <c r="S112" s="62"/>
      <c r="T112" s="63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5" t="s">
        <v>123</v>
      </c>
      <c r="AU112" s="15" t="s">
        <v>81</v>
      </c>
    </row>
    <row r="113" spans="1:65" s="2" customFormat="1" ht="24.2" customHeight="1">
      <c r="A113" s="32"/>
      <c r="B113" s="33"/>
      <c r="C113" s="166" t="s">
        <v>172</v>
      </c>
      <c r="D113" s="166" t="s">
        <v>114</v>
      </c>
      <c r="E113" s="167" t="s">
        <v>173</v>
      </c>
      <c r="F113" s="168" t="s">
        <v>174</v>
      </c>
      <c r="G113" s="169" t="s">
        <v>142</v>
      </c>
      <c r="H113" s="170">
        <v>2</v>
      </c>
      <c r="I113" s="171"/>
      <c r="J113" s="172">
        <f>ROUND(I113*H113,2)</f>
        <v>0</v>
      </c>
      <c r="K113" s="168" t="s">
        <v>118</v>
      </c>
      <c r="L113" s="37"/>
      <c r="M113" s="173" t="s">
        <v>19</v>
      </c>
      <c r="N113" s="174" t="s">
        <v>45</v>
      </c>
      <c r="O113" s="62"/>
      <c r="P113" s="175">
        <f>O113*H113</f>
        <v>0</v>
      </c>
      <c r="Q113" s="175">
        <v>0</v>
      </c>
      <c r="R113" s="175">
        <f>Q113*H113</f>
        <v>0</v>
      </c>
      <c r="S113" s="175">
        <v>0</v>
      </c>
      <c r="T113" s="176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77" t="s">
        <v>119</v>
      </c>
      <c r="AT113" s="177" t="s">
        <v>114</v>
      </c>
      <c r="AU113" s="177" t="s">
        <v>81</v>
      </c>
      <c r="AY113" s="15" t="s">
        <v>112</v>
      </c>
      <c r="BE113" s="178">
        <f>IF(N113="základní",J113,0)</f>
        <v>0</v>
      </c>
      <c r="BF113" s="178">
        <f>IF(N113="snížená",J113,0)</f>
        <v>0</v>
      </c>
      <c r="BG113" s="178">
        <f>IF(N113="zákl. přenesená",J113,0)</f>
        <v>0</v>
      </c>
      <c r="BH113" s="178">
        <f>IF(N113="sníž. přenesená",J113,0)</f>
        <v>0</v>
      </c>
      <c r="BI113" s="178">
        <f>IF(N113="nulová",J113,0)</f>
        <v>0</v>
      </c>
      <c r="BJ113" s="15" t="s">
        <v>79</v>
      </c>
      <c r="BK113" s="178">
        <f>ROUND(I113*H113,2)</f>
        <v>0</v>
      </c>
      <c r="BL113" s="15" t="s">
        <v>119</v>
      </c>
      <c r="BM113" s="177" t="s">
        <v>175</v>
      </c>
    </row>
    <row r="114" spans="1:65" s="2" customFormat="1" ht="29.25">
      <c r="A114" s="32"/>
      <c r="B114" s="33"/>
      <c r="C114" s="34"/>
      <c r="D114" s="179" t="s">
        <v>121</v>
      </c>
      <c r="E114" s="34"/>
      <c r="F114" s="180" t="s">
        <v>176</v>
      </c>
      <c r="G114" s="34"/>
      <c r="H114" s="34"/>
      <c r="I114" s="181"/>
      <c r="J114" s="34"/>
      <c r="K114" s="34"/>
      <c r="L114" s="37"/>
      <c r="M114" s="182"/>
      <c r="N114" s="183"/>
      <c r="O114" s="62"/>
      <c r="P114" s="62"/>
      <c r="Q114" s="62"/>
      <c r="R114" s="62"/>
      <c r="S114" s="62"/>
      <c r="T114" s="63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5" t="s">
        <v>121</v>
      </c>
      <c r="AU114" s="15" t="s">
        <v>81</v>
      </c>
    </row>
    <row r="115" spans="1:65" s="2" customFormat="1" ht="11.25">
      <c r="A115" s="32"/>
      <c r="B115" s="33"/>
      <c r="C115" s="34"/>
      <c r="D115" s="184" t="s">
        <v>123</v>
      </c>
      <c r="E115" s="34"/>
      <c r="F115" s="185" t="s">
        <v>177</v>
      </c>
      <c r="G115" s="34"/>
      <c r="H115" s="34"/>
      <c r="I115" s="181"/>
      <c r="J115" s="34"/>
      <c r="K115" s="34"/>
      <c r="L115" s="37"/>
      <c r="M115" s="182"/>
      <c r="N115" s="183"/>
      <c r="O115" s="62"/>
      <c r="P115" s="62"/>
      <c r="Q115" s="62"/>
      <c r="R115" s="62"/>
      <c r="S115" s="62"/>
      <c r="T115" s="63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T115" s="15" t="s">
        <v>123</v>
      </c>
      <c r="AU115" s="15" t="s">
        <v>81</v>
      </c>
    </row>
    <row r="116" spans="1:65" s="13" customFormat="1" ht="11.25">
      <c r="B116" s="186"/>
      <c r="C116" s="187"/>
      <c r="D116" s="179" t="s">
        <v>125</v>
      </c>
      <c r="E116" s="188" t="s">
        <v>19</v>
      </c>
      <c r="F116" s="189" t="s">
        <v>178</v>
      </c>
      <c r="G116" s="187"/>
      <c r="H116" s="190">
        <v>2</v>
      </c>
      <c r="I116" s="191"/>
      <c r="J116" s="187"/>
      <c r="K116" s="187"/>
      <c r="L116" s="192"/>
      <c r="M116" s="193"/>
      <c r="N116" s="194"/>
      <c r="O116" s="194"/>
      <c r="P116" s="194"/>
      <c r="Q116" s="194"/>
      <c r="R116" s="194"/>
      <c r="S116" s="194"/>
      <c r="T116" s="195"/>
      <c r="AT116" s="196" t="s">
        <v>125</v>
      </c>
      <c r="AU116" s="196" t="s">
        <v>81</v>
      </c>
      <c r="AV116" s="13" t="s">
        <v>81</v>
      </c>
      <c r="AW116" s="13" t="s">
        <v>35</v>
      </c>
      <c r="AX116" s="13" t="s">
        <v>79</v>
      </c>
      <c r="AY116" s="196" t="s">
        <v>112</v>
      </c>
    </row>
    <row r="117" spans="1:65" s="2" customFormat="1" ht="24.2" customHeight="1">
      <c r="A117" s="32"/>
      <c r="B117" s="33"/>
      <c r="C117" s="166" t="s">
        <v>179</v>
      </c>
      <c r="D117" s="166" t="s">
        <v>114</v>
      </c>
      <c r="E117" s="167" t="s">
        <v>180</v>
      </c>
      <c r="F117" s="168" t="s">
        <v>181</v>
      </c>
      <c r="G117" s="169" t="s">
        <v>142</v>
      </c>
      <c r="H117" s="170">
        <v>4</v>
      </c>
      <c r="I117" s="171"/>
      <c r="J117" s="172">
        <f>ROUND(I117*H117,2)</f>
        <v>0</v>
      </c>
      <c r="K117" s="168" t="s">
        <v>118</v>
      </c>
      <c r="L117" s="37"/>
      <c r="M117" s="173" t="s">
        <v>19</v>
      </c>
      <c r="N117" s="174" t="s">
        <v>45</v>
      </c>
      <c r="O117" s="62"/>
      <c r="P117" s="175">
        <f>O117*H117</f>
        <v>0</v>
      </c>
      <c r="Q117" s="175">
        <v>0</v>
      </c>
      <c r="R117" s="175">
        <f>Q117*H117</f>
        <v>0</v>
      </c>
      <c r="S117" s="175">
        <v>0</v>
      </c>
      <c r="T117" s="176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77" t="s">
        <v>119</v>
      </c>
      <c r="AT117" s="177" t="s">
        <v>114</v>
      </c>
      <c r="AU117" s="177" t="s">
        <v>81</v>
      </c>
      <c r="AY117" s="15" t="s">
        <v>112</v>
      </c>
      <c r="BE117" s="178">
        <f>IF(N117="základní",J117,0)</f>
        <v>0</v>
      </c>
      <c r="BF117" s="178">
        <f>IF(N117="snížená",J117,0)</f>
        <v>0</v>
      </c>
      <c r="BG117" s="178">
        <f>IF(N117="zákl. přenesená",J117,0)</f>
        <v>0</v>
      </c>
      <c r="BH117" s="178">
        <f>IF(N117="sníž. přenesená",J117,0)</f>
        <v>0</v>
      </c>
      <c r="BI117" s="178">
        <f>IF(N117="nulová",J117,0)</f>
        <v>0</v>
      </c>
      <c r="BJ117" s="15" t="s">
        <v>79</v>
      </c>
      <c r="BK117" s="178">
        <f>ROUND(I117*H117,2)</f>
        <v>0</v>
      </c>
      <c r="BL117" s="15" t="s">
        <v>119</v>
      </c>
      <c r="BM117" s="177" t="s">
        <v>182</v>
      </c>
    </row>
    <row r="118" spans="1:65" s="2" customFormat="1" ht="39">
      <c r="A118" s="32"/>
      <c r="B118" s="33"/>
      <c r="C118" s="34"/>
      <c r="D118" s="179" t="s">
        <v>121</v>
      </c>
      <c r="E118" s="34"/>
      <c r="F118" s="180" t="s">
        <v>183</v>
      </c>
      <c r="G118" s="34"/>
      <c r="H118" s="34"/>
      <c r="I118" s="181"/>
      <c r="J118" s="34"/>
      <c r="K118" s="34"/>
      <c r="L118" s="37"/>
      <c r="M118" s="182"/>
      <c r="N118" s="183"/>
      <c r="O118" s="62"/>
      <c r="P118" s="62"/>
      <c r="Q118" s="62"/>
      <c r="R118" s="62"/>
      <c r="S118" s="62"/>
      <c r="T118" s="63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121</v>
      </c>
      <c r="AU118" s="15" t="s">
        <v>81</v>
      </c>
    </row>
    <row r="119" spans="1:65" s="2" customFormat="1" ht="11.25">
      <c r="A119" s="32"/>
      <c r="B119" s="33"/>
      <c r="C119" s="34"/>
      <c r="D119" s="184" t="s">
        <v>123</v>
      </c>
      <c r="E119" s="34"/>
      <c r="F119" s="185" t="s">
        <v>184</v>
      </c>
      <c r="G119" s="34"/>
      <c r="H119" s="34"/>
      <c r="I119" s="181"/>
      <c r="J119" s="34"/>
      <c r="K119" s="34"/>
      <c r="L119" s="37"/>
      <c r="M119" s="182"/>
      <c r="N119" s="183"/>
      <c r="O119" s="62"/>
      <c r="P119" s="62"/>
      <c r="Q119" s="62"/>
      <c r="R119" s="62"/>
      <c r="S119" s="62"/>
      <c r="T119" s="63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123</v>
      </c>
      <c r="AU119" s="15" t="s">
        <v>81</v>
      </c>
    </row>
    <row r="120" spans="1:65" s="13" customFormat="1" ht="11.25">
      <c r="B120" s="186"/>
      <c r="C120" s="187"/>
      <c r="D120" s="179" t="s">
        <v>125</v>
      </c>
      <c r="E120" s="188" t="s">
        <v>19</v>
      </c>
      <c r="F120" s="189" t="s">
        <v>185</v>
      </c>
      <c r="G120" s="187"/>
      <c r="H120" s="190">
        <v>4</v>
      </c>
      <c r="I120" s="191"/>
      <c r="J120" s="187"/>
      <c r="K120" s="187"/>
      <c r="L120" s="192"/>
      <c r="M120" s="193"/>
      <c r="N120" s="194"/>
      <c r="O120" s="194"/>
      <c r="P120" s="194"/>
      <c r="Q120" s="194"/>
      <c r="R120" s="194"/>
      <c r="S120" s="194"/>
      <c r="T120" s="195"/>
      <c r="AT120" s="196" t="s">
        <v>125</v>
      </c>
      <c r="AU120" s="196" t="s">
        <v>81</v>
      </c>
      <c r="AV120" s="13" t="s">
        <v>81</v>
      </c>
      <c r="AW120" s="13" t="s">
        <v>35</v>
      </c>
      <c r="AX120" s="13" t="s">
        <v>79</v>
      </c>
      <c r="AY120" s="196" t="s">
        <v>112</v>
      </c>
    </row>
    <row r="121" spans="1:65" s="2" customFormat="1" ht="37.9" customHeight="1">
      <c r="A121" s="32"/>
      <c r="B121" s="33"/>
      <c r="C121" s="166" t="s">
        <v>186</v>
      </c>
      <c r="D121" s="166" t="s">
        <v>114</v>
      </c>
      <c r="E121" s="167" t="s">
        <v>187</v>
      </c>
      <c r="F121" s="168" t="s">
        <v>188</v>
      </c>
      <c r="G121" s="169" t="s">
        <v>156</v>
      </c>
      <c r="H121" s="170">
        <v>274</v>
      </c>
      <c r="I121" s="171"/>
      <c r="J121" s="172">
        <f>ROUND(I121*H121,2)</f>
        <v>0</v>
      </c>
      <c r="K121" s="168" t="s">
        <v>118</v>
      </c>
      <c r="L121" s="37"/>
      <c r="M121" s="173" t="s">
        <v>19</v>
      </c>
      <c r="N121" s="174" t="s">
        <v>45</v>
      </c>
      <c r="O121" s="62"/>
      <c r="P121" s="175">
        <f>O121*H121</f>
        <v>0</v>
      </c>
      <c r="Q121" s="175">
        <v>0</v>
      </c>
      <c r="R121" s="175">
        <f>Q121*H121</f>
        <v>0</v>
      </c>
      <c r="S121" s="175">
        <v>0</v>
      </c>
      <c r="T121" s="17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77" t="s">
        <v>119</v>
      </c>
      <c r="AT121" s="177" t="s">
        <v>114</v>
      </c>
      <c r="AU121" s="177" t="s">
        <v>81</v>
      </c>
      <c r="AY121" s="15" t="s">
        <v>112</v>
      </c>
      <c r="BE121" s="178">
        <f>IF(N121="základní",J121,0)</f>
        <v>0</v>
      </c>
      <c r="BF121" s="178">
        <f>IF(N121="snížená",J121,0)</f>
        <v>0</v>
      </c>
      <c r="BG121" s="178">
        <f>IF(N121="zákl. přenesená",J121,0)</f>
        <v>0</v>
      </c>
      <c r="BH121" s="178">
        <f>IF(N121="sníž. přenesená",J121,0)</f>
        <v>0</v>
      </c>
      <c r="BI121" s="178">
        <f>IF(N121="nulová",J121,0)</f>
        <v>0</v>
      </c>
      <c r="BJ121" s="15" t="s">
        <v>79</v>
      </c>
      <c r="BK121" s="178">
        <f>ROUND(I121*H121,2)</f>
        <v>0</v>
      </c>
      <c r="BL121" s="15" t="s">
        <v>119</v>
      </c>
      <c r="BM121" s="177" t="s">
        <v>189</v>
      </c>
    </row>
    <row r="122" spans="1:65" s="2" customFormat="1" ht="39">
      <c r="A122" s="32"/>
      <c r="B122" s="33"/>
      <c r="C122" s="34"/>
      <c r="D122" s="179" t="s">
        <v>121</v>
      </c>
      <c r="E122" s="34"/>
      <c r="F122" s="180" t="s">
        <v>190</v>
      </c>
      <c r="G122" s="34"/>
      <c r="H122" s="34"/>
      <c r="I122" s="181"/>
      <c r="J122" s="34"/>
      <c r="K122" s="34"/>
      <c r="L122" s="37"/>
      <c r="M122" s="182"/>
      <c r="N122" s="183"/>
      <c r="O122" s="62"/>
      <c r="P122" s="62"/>
      <c r="Q122" s="62"/>
      <c r="R122" s="62"/>
      <c r="S122" s="62"/>
      <c r="T122" s="63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121</v>
      </c>
      <c r="AU122" s="15" t="s">
        <v>81</v>
      </c>
    </row>
    <row r="123" spans="1:65" s="2" customFormat="1" ht="11.25">
      <c r="A123" s="32"/>
      <c r="B123" s="33"/>
      <c r="C123" s="34"/>
      <c r="D123" s="184" t="s">
        <v>123</v>
      </c>
      <c r="E123" s="34"/>
      <c r="F123" s="185" t="s">
        <v>191</v>
      </c>
      <c r="G123" s="34"/>
      <c r="H123" s="34"/>
      <c r="I123" s="181"/>
      <c r="J123" s="34"/>
      <c r="K123" s="34"/>
      <c r="L123" s="37"/>
      <c r="M123" s="182"/>
      <c r="N123" s="183"/>
      <c r="O123" s="62"/>
      <c r="P123" s="62"/>
      <c r="Q123" s="62"/>
      <c r="R123" s="62"/>
      <c r="S123" s="62"/>
      <c r="T123" s="63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123</v>
      </c>
      <c r="AU123" s="15" t="s">
        <v>81</v>
      </c>
    </row>
    <row r="124" spans="1:65" s="13" customFormat="1" ht="22.5">
      <c r="B124" s="186"/>
      <c r="C124" s="187"/>
      <c r="D124" s="179" t="s">
        <v>125</v>
      </c>
      <c r="E124" s="188" t="s">
        <v>19</v>
      </c>
      <c r="F124" s="189" t="s">
        <v>192</v>
      </c>
      <c r="G124" s="187"/>
      <c r="H124" s="190">
        <v>274</v>
      </c>
      <c r="I124" s="191"/>
      <c r="J124" s="187"/>
      <c r="K124" s="187"/>
      <c r="L124" s="192"/>
      <c r="M124" s="193"/>
      <c r="N124" s="194"/>
      <c r="O124" s="194"/>
      <c r="P124" s="194"/>
      <c r="Q124" s="194"/>
      <c r="R124" s="194"/>
      <c r="S124" s="194"/>
      <c r="T124" s="195"/>
      <c r="AT124" s="196" t="s">
        <v>125</v>
      </c>
      <c r="AU124" s="196" t="s">
        <v>81</v>
      </c>
      <c r="AV124" s="13" t="s">
        <v>81</v>
      </c>
      <c r="AW124" s="13" t="s">
        <v>35</v>
      </c>
      <c r="AX124" s="13" t="s">
        <v>79</v>
      </c>
      <c r="AY124" s="196" t="s">
        <v>112</v>
      </c>
    </row>
    <row r="125" spans="1:65" s="2" customFormat="1" ht="24.2" customHeight="1">
      <c r="A125" s="32"/>
      <c r="B125" s="33"/>
      <c r="C125" s="166" t="s">
        <v>193</v>
      </c>
      <c r="D125" s="166" t="s">
        <v>114</v>
      </c>
      <c r="E125" s="167" t="s">
        <v>194</v>
      </c>
      <c r="F125" s="168" t="s">
        <v>195</v>
      </c>
      <c r="G125" s="169" t="s">
        <v>196</v>
      </c>
      <c r="H125" s="170">
        <v>438.4</v>
      </c>
      <c r="I125" s="171"/>
      <c r="J125" s="172">
        <f>ROUND(I125*H125,2)</f>
        <v>0</v>
      </c>
      <c r="K125" s="168" t="s">
        <v>19</v>
      </c>
      <c r="L125" s="37"/>
      <c r="M125" s="173" t="s">
        <v>19</v>
      </c>
      <c r="N125" s="174" t="s">
        <v>45</v>
      </c>
      <c r="O125" s="62"/>
      <c r="P125" s="175">
        <f>O125*H125</f>
        <v>0</v>
      </c>
      <c r="Q125" s="175">
        <v>0</v>
      </c>
      <c r="R125" s="175">
        <f>Q125*H125</f>
        <v>0</v>
      </c>
      <c r="S125" s="175">
        <v>0</v>
      </c>
      <c r="T125" s="17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77" t="s">
        <v>119</v>
      </c>
      <c r="AT125" s="177" t="s">
        <v>114</v>
      </c>
      <c r="AU125" s="177" t="s">
        <v>81</v>
      </c>
      <c r="AY125" s="15" t="s">
        <v>112</v>
      </c>
      <c r="BE125" s="178">
        <f>IF(N125="základní",J125,0)</f>
        <v>0</v>
      </c>
      <c r="BF125" s="178">
        <f>IF(N125="snížená",J125,0)</f>
        <v>0</v>
      </c>
      <c r="BG125" s="178">
        <f>IF(N125="zákl. přenesená",J125,0)</f>
        <v>0</v>
      </c>
      <c r="BH125" s="178">
        <f>IF(N125="sníž. přenesená",J125,0)</f>
        <v>0</v>
      </c>
      <c r="BI125" s="178">
        <f>IF(N125="nulová",J125,0)</f>
        <v>0</v>
      </c>
      <c r="BJ125" s="15" t="s">
        <v>79</v>
      </c>
      <c r="BK125" s="178">
        <f>ROUND(I125*H125,2)</f>
        <v>0</v>
      </c>
      <c r="BL125" s="15" t="s">
        <v>119</v>
      </c>
      <c r="BM125" s="177" t="s">
        <v>197</v>
      </c>
    </row>
    <row r="126" spans="1:65" s="2" customFormat="1" ht="29.25">
      <c r="A126" s="32"/>
      <c r="B126" s="33"/>
      <c r="C126" s="34"/>
      <c r="D126" s="179" t="s">
        <v>121</v>
      </c>
      <c r="E126" s="34"/>
      <c r="F126" s="180" t="s">
        <v>198</v>
      </c>
      <c r="G126" s="34"/>
      <c r="H126" s="34"/>
      <c r="I126" s="181"/>
      <c r="J126" s="34"/>
      <c r="K126" s="34"/>
      <c r="L126" s="37"/>
      <c r="M126" s="182"/>
      <c r="N126" s="183"/>
      <c r="O126" s="62"/>
      <c r="P126" s="62"/>
      <c r="Q126" s="62"/>
      <c r="R126" s="62"/>
      <c r="S126" s="62"/>
      <c r="T126" s="63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121</v>
      </c>
      <c r="AU126" s="15" t="s">
        <v>81</v>
      </c>
    </row>
    <row r="127" spans="1:65" s="13" customFormat="1" ht="22.5">
      <c r="B127" s="186"/>
      <c r="C127" s="187"/>
      <c r="D127" s="179" t="s">
        <v>125</v>
      </c>
      <c r="E127" s="188" t="s">
        <v>19</v>
      </c>
      <c r="F127" s="189" t="s">
        <v>199</v>
      </c>
      <c r="G127" s="187"/>
      <c r="H127" s="190">
        <v>438.4</v>
      </c>
      <c r="I127" s="191"/>
      <c r="J127" s="187"/>
      <c r="K127" s="187"/>
      <c r="L127" s="192"/>
      <c r="M127" s="193"/>
      <c r="N127" s="194"/>
      <c r="O127" s="194"/>
      <c r="P127" s="194"/>
      <c r="Q127" s="194"/>
      <c r="R127" s="194"/>
      <c r="S127" s="194"/>
      <c r="T127" s="195"/>
      <c r="AT127" s="196" t="s">
        <v>125</v>
      </c>
      <c r="AU127" s="196" t="s">
        <v>81</v>
      </c>
      <c r="AV127" s="13" t="s">
        <v>81</v>
      </c>
      <c r="AW127" s="13" t="s">
        <v>35</v>
      </c>
      <c r="AX127" s="13" t="s">
        <v>79</v>
      </c>
      <c r="AY127" s="196" t="s">
        <v>112</v>
      </c>
    </row>
    <row r="128" spans="1:65" s="2" customFormat="1" ht="16.5" customHeight="1">
      <c r="A128" s="32"/>
      <c r="B128" s="33"/>
      <c r="C128" s="166" t="s">
        <v>200</v>
      </c>
      <c r="D128" s="166" t="s">
        <v>114</v>
      </c>
      <c r="E128" s="167" t="s">
        <v>201</v>
      </c>
      <c r="F128" s="168" t="s">
        <v>202</v>
      </c>
      <c r="G128" s="169" t="s">
        <v>156</v>
      </c>
      <c r="H128" s="170">
        <v>26</v>
      </c>
      <c r="I128" s="171"/>
      <c r="J128" s="172">
        <f>ROUND(I128*H128,2)</f>
        <v>0</v>
      </c>
      <c r="K128" s="168" t="s">
        <v>118</v>
      </c>
      <c r="L128" s="37"/>
      <c r="M128" s="173" t="s">
        <v>19</v>
      </c>
      <c r="N128" s="174" t="s">
        <v>45</v>
      </c>
      <c r="O128" s="62"/>
      <c r="P128" s="175">
        <f>O128*H128</f>
        <v>0</v>
      </c>
      <c r="Q128" s="175">
        <v>0</v>
      </c>
      <c r="R128" s="175">
        <f>Q128*H128</f>
        <v>0</v>
      </c>
      <c r="S128" s="175">
        <v>0</v>
      </c>
      <c r="T128" s="17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77" t="s">
        <v>119</v>
      </c>
      <c r="AT128" s="177" t="s">
        <v>114</v>
      </c>
      <c r="AU128" s="177" t="s">
        <v>81</v>
      </c>
      <c r="AY128" s="15" t="s">
        <v>112</v>
      </c>
      <c r="BE128" s="178">
        <f>IF(N128="základní",J128,0)</f>
        <v>0</v>
      </c>
      <c r="BF128" s="178">
        <f>IF(N128="snížená",J128,0)</f>
        <v>0</v>
      </c>
      <c r="BG128" s="178">
        <f>IF(N128="zákl. přenesená",J128,0)</f>
        <v>0</v>
      </c>
      <c r="BH128" s="178">
        <f>IF(N128="sníž. přenesená",J128,0)</f>
        <v>0</v>
      </c>
      <c r="BI128" s="178">
        <f>IF(N128="nulová",J128,0)</f>
        <v>0</v>
      </c>
      <c r="BJ128" s="15" t="s">
        <v>79</v>
      </c>
      <c r="BK128" s="178">
        <f>ROUND(I128*H128,2)</f>
        <v>0</v>
      </c>
      <c r="BL128" s="15" t="s">
        <v>119</v>
      </c>
      <c r="BM128" s="177" t="s">
        <v>203</v>
      </c>
    </row>
    <row r="129" spans="1:65" s="2" customFormat="1" ht="29.25">
      <c r="A129" s="32"/>
      <c r="B129" s="33"/>
      <c r="C129" s="34"/>
      <c r="D129" s="179" t="s">
        <v>121</v>
      </c>
      <c r="E129" s="34"/>
      <c r="F129" s="180" t="s">
        <v>204</v>
      </c>
      <c r="G129" s="34"/>
      <c r="H129" s="34"/>
      <c r="I129" s="181"/>
      <c r="J129" s="34"/>
      <c r="K129" s="34"/>
      <c r="L129" s="37"/>
      <c r="M129" s="182"/>
      <c r="N129" s="183"/>
      <c r="O129" s="62"/>
      <c r="P129" s="62"/>
      <c r="Q129" s="62"/>
      <c r="R129" s="62"/>
      <c r="S129" s="62"/>
      <c r="T129" s="63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121</v>
      </c>
      <c r="AU129" s="15" t="s">
        <v>81</v>
      </c>
    </row>
    <row r="130" spans="1:65" s="2" customFormat="1" ht="11.25">
      <c r="A130" s="32"/>
      <c r="B130" s="33"/>
      <c r="C130" s="34"/>
      <c r="D130" s="184" t="s">
        <v>123</v>
      </c>
      <c r="E130" s="34"/>
      <c r="F130" s="185" t="s">
        <v>205</v>
      </c>
      <c r="G130" s="34"/>
      <c r="H130" s="34"/>
      <c r="I130" s="181"/>
      <c r="J130" s="34"/>
      <c r="K130" s="34"/>
      <c r="L130" s="37"/>
      <c r="M130" s="182"/>
      <c r="N130" s="183"/>
      <c r="O130" s="62"/>
      <c r="P130" s="62"/>
      <c r="Q130" s="62"/>
      <c r="R130" s="62"/>
      <c r="S130" s="62"/>
      <c r="T130" s="63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123</v>
      </c>
      <c r="AU130" s="15" t="s">
        <v>81</v>
      </c>
    </row>
    <row r="131" spans="1:65" s="2" customFormat="1" ht="24.2" customHeight="1">
      <c r="A131" s="32"/>
      <c r="B131" s="33"/>
      <c r="C131" s="166" t="s">
        <v>206</v>
      </c>
      <c r="D131" s="166" t="s">
        <v>114</v>
      </c>
      <c r="E131" s="167" t="s">
        <v>207</v>
      </c>
      <c r="F131" s="168" t="s">
        <v>208</v>
      </c>
      <c r="G131" s="169" t="s">
        <v>129</v>
      </c>
      <c r="H131" s="170">
        <v>495</v>
      </c>
      <c r="I131" s="171"/>
      <c r="J131" s="172">
        <f>ROUND(I131*H131,2)</f>
        <v>0</v>
      </c>
      <c r="K131" s="168" t="s">
        <v>118</v>
      </c>
      <c r="L131" s="37"/>
      <c r="M131" s="173" t="s">
        <v>19</v>
      </c>
      <c r="N131" s="174" t="s">
        <v>45</v>
      </c>
      <c r="O131" s="62"/>
      <c r="P131" s="175">
        <f>O131*H131</f>
        <v>0</v>
      </c>
      <c r="Q131" s="175">
        <v>0</v>
      </c>
      <c r="R131" s="175">
        <f>Q131*H131</f>
        <v>0</v>
      </c>
      <c r="S131" s="175">
        <v>0</v>
      </c>
      <c r="T131" s="17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77" t="s">
        <v>119</v>
      </c>
      <c r="AT131" s="177" t="s">
        <v>114</v>
      </c>
      <c r="AU131" s="177" t="s">
        <v>81</v>
      </c>
      <c r="AY131" s="15" t="s">
        <v>112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15" t="s">
        <v>79</v>
      </c>
      <c r="BK131" s="178">
        <f>ROUND(I131*H131,2)</f>
        <v>0</v>
      </c>
      <c r="BL131" s="15" t="s">
        <v>119</v>
      </c>
      <c r="BM131" s="177" t="s">
        <v>209</v>
      </c>
    </row>
    <row r="132" spans="1:65" s="2" customFormat="1" ht="19.5">
      <c r="A132" s="32"/>
      <c r="B132" s="33"/>
      <c r="C132" s="34"/>
      <c r="D132" s="179" t="s">
        <v>121</v>
      </c>
      <c r="E132" s="34"/>
      <c r="F132" s="180" t="s">
        <v>210</v>
      </c>
      <c r="G132" s="34"/>
      <c r="H132" s="34"/>
      <c r="I132" s="181"/>
      <c r="J132" s="34"/>
      <c r="K132" s="34"/>
      <c r="L132" s="37"/>
      <c r="M132" s="182"/>
      <c r="N132" s="183"/>
      <c r="O132" s="62"/>
      <c r="P132" s="62"/>
      <c r="Q132" s="62"/>
      <c r="R132" s="62"/>
      <c r="S132" s="62"/>
      <c r="T132" s="63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121</v>
      </c>
      <c r="AU132" s="15" t="s">
        <v>81</v>
      </c>
    </row>
    <row r="133" spans="1:65" s="2" customFormat="1" ht="11.25">
      <c r="A133" s="32"/>
      <c r="B133" s="33"/>
      <c r="C133" s="34"/>
      <c r="D133" s="184" t="s">
        <v>123</v>
      </c>
      <c r="E133" s="34"/>
      <c r="F133" s="185" t="s">
        <v>211</v>
      </c>
      <c r="G133" s="34"/>
      <c r="H133" s="34"/>
      <c r="I133" s="181"/>
      <c r="J133" s="34"/>
      <c r="K133" s="34"/>
      <c r="L133" s="37"/>
      <c r="M133" s="182"/>
      <c r="N133" s="183"/>
      <c r="O133" s="62"/>
      <c r="P133" s="62"/>
      <c r="Q133" s="62"/>
      <c r="R133" s="62"/>
      <c r="S133" s="62"/>
      <c r="T133" s="63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123</v>
      </c>
      <c r="AU133" s="15" t="s">
        <v>81</v>
      </c>
    </row>
    <row r="134" spans="1:65" s="13" customFormat="1" ht="11.25">
      <c r="B134" s="186"/>
      <c r="C134" s="187"/>
      <c r="D134" s="179" t="s">
        <v>125</v>
      </c>
      <c r="E134" s="188" t="s">
        <v>19</v>
      </c>
      <c r="F134" s="189" t="s">
        <v>212</v>
      </c>
      <c r="G134" s="187"/>
      <c r="H134" s="190">
        <v>495</v>
      </c>
      <c r="I134" s="191"/>
      <c r="J134" s="187"/>
      <c r="K134" s="187"/>
      <c r="L134" s="192"/>
      <c r="M134" s="193"/>
      <c r="N134" s="194"/>
      <c r="O134" s="194"/>
      <c r="P134" s="194"/>
      <c r="Q134" s="194"/>
      <c r="R134" s="194"/>
      <c r="S134" s="194"/>
      <c r="T134" s="195"/>
      <c r="AT134" s="196" t="s">
        <v>125</v>
      </c>
      <c r="AU134" s="196" t="s">
        <v>81</v>
      </c>
      <c r="AV134" s="13" t="s">
        <v>81</v>
      </c>
      <c r="AW134" s="13" t="s">
        <v>35</v>
      </c>
      <c r="AX134" s="13" t="s">
        <v>79</v>
      </c>
      <c r="AY134" s="196" t="s">
        <v>112</v>
      </c>
    </row>
    <row r="135" spans="1:65" s="2" customFormat="1" ht="16.5" customHeight="1">
      <c r="A135" s="32"/>
      <c r="B135" s="33"/>
      <c r="C135" s="197" t="s">
        <v>8</v>
      </c>
      <c r="D135" s="197" t="s">
        <v>213</v>
      </c>
      <c r="E135" s="198" t="s">
        <v>214</v>
      </c>
      <c r="F135" s="199" t="s">
        <v>215</v>
      </c>
      <c r="G135" s="200" t="s">
        <v>216</v>
      </c>
      <c r="H135" s="201">
        <v>20.85</v>
      </c>
      <c r="I135" s="202"/>
      <c r="J135" s="203">
        <f>ROUND(I135*H135,2)</f>
        <v>0</v>
      </c>
      <c r="K135" s="199" t="s">
        <v>118</v>
      </c>
      <c r="L135" s="204"/>
      <c r="M135" s="205" t="s">
        <v>19</v>
      </c>
      <c r="N135" s="206" t="s">
        <v>45</v>
      </c>
      <c r="O135" s="62"/>
      <c r="P135" s="175">
        <f>O135*H135</f>
        <v>0</v>
      </c>
      <c r="Q135" s="175">
        <v>1E-3</v>
      </c>
      <c r="R135" s="175">
        <f>Q135*H135</f>
        <v>2.085E-2</v>
      </c>
      <c r="S135" s="175">
        <v>0</v>
      </c>
      <c r="T135" s="17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77" t="s">
        <v>166</v>
      </c>
      <c r="AT135" s="177" t="s">
        <v>213</v>
      </c>
      <c r="AU135" s="177" t="s">
        <v>81</v>
      </c>
      <c r="AY135" s="15" t="s">
        <v>112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15" t="s">
        <v>79</v>
      </c>
      <c r="BK135" s="178">
        <f>ROUND(I135*H135,2)</f>
        <v>0</v>
      </c>
      <c r="BL135" s="15" t="s">
        <v>119</v>
      </c>
      <c r="BM135" s="177" t="s">
        <v>217</v>
      </c>
    </row>
    <row r="136" spans="1:65" s="2" customFormat="1" ht="11.25">
      <c r="A136" s="32"/>
      <c r="B136" s="33"/>
      <c r="C136" s="34"/>
      <c r="D136" s="179" t="s">
        <v>121</v>
      </c>
      <c r="E136" s="34"/>
      <c r="F136" s="180" t="s">
        <v>215</v>
      </c>
      <c r="G136" s="34"/>
      <c r="H136" s="34"/>
      <c r="I136" s="181"/>
      <c r="J136" s="34"/>
      <c r="K136" s="34"/>
      <c r="L136" s="37"/>
      <c r="M136" s="182"/>
      <c r="N136" s="183"/>
      <c r="O136" s="62"/>
      <c r="P136" s="62"/>
      <c r="Q136" s="62"/>
      <c r="R136" s="62"/>
      <c r="S136" s="62"/>
      <c r="T136" s="63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5" t="s">
        <v>121</v>
      </c>
      <c r="AU136" s="15" t="s">
        <v>81</v>
      </c>
    </row>
    <row r="137" spans="1:65" s="13" customFormat="1" ht="11.25">
      <c r="B137" s="186"/>
      <c r="C137" s="187"/>
      <c r="D137" s="179" t="s">
        <v>125</v>
      </c>
      <c r="E137" s="188" t="s">
        <v>19</v>
      </c>
      <c r="F137" s="189" t="s">
        <v>218</v>
      </c>
      <c r="G137" s="187"/>
      <c r="H137" s="190">
        <v>20.85</v>
      </c>
      <c r="I137" s="191"/>
      <c r="J137" s="187"/>
      <c r="K137" s="187"/>
      <c r="L137" s="192"/>
      <c r="M137" s="193"/>
      <c r="N137" s="194"/>
      <c r="O137" s="194"/>
      <c r="P137" s="194"/>
      <c r="Q137" s="194"/>
      <c r="R137" s="194"/>
      <c r="S137" s="194"/>
      <c r="T137" s="195"/>
      <c r="AT137" s="196" t="s">
        <v>125</v>
      </c>
      <c r="AU137" s="196" t="s">
        <v>81</v>
      </c>
      <c r="AV137" s="13" t="s">
        <v>81</v>
      </c>
      <c r="AW137" s="13" t="s">
        <v>35</v>
      </c>
      <c r="AX137" s="13" t="s">
        <v>79</v>
      </c>
      <c r="AY137" s="196" t="s">
        <v>112</v>
      </c>
    </row>
    <row r="138" spans="1:65" s="2" customFormat="1" ht="24.2" customHeight="1">
      <c r="A138" s="32"/>
      <c r="B138" s="33"/>
      <c r="C138" s="166" t="s">
        <v>219</v>
      </c>
      <c r="D138" s="166" t="s">
        <v>114</v>
      </c>
      <c r="E138" s="167" t="s">
        <v>220</v>
      </c>
      <c r="F138" s="168" t="s">
        <v>221</v>
      </c>
      <c r="G138" s="169" t="s">
        <v>129</v>
      </c>
      <c r="H138" s="170">
        <v>200</v>
      </c>
      <c r="I138" s="171"/>
      <c r="J138" s="172">
        <f>ROUND(I138*H138,2)</f>
        <v>0</v>
      </c>
      <c r="K138" s="168" t="s">
        <v>118</v>
      </c>
      <c r="L138" s="37"/>
      <c r="M138" s="173" t="s">
        <v>19</v>
      </c>
      <c r="N138" s="174" t="s">
        <v>45</v>
      </c>
      <c r="O138" s="62"/>
      <c r="P138" s="175">
        <f>O138*H138</f>
        <v>0</v>
      </c>
      <c r="Q138" s="175">
        <v>0</v>
      </c>
      <c r="R138" s="175">
        <f>Q138*H138</f>
        <v>0</v>
      </c>
      <c r="S138" s="175">
        <v>0</v>
      </c>
      <c r="T138" s="17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77" t="s">
        <v>119</v>
      </c>
      <c r="AT138" s="177" t="s">
        <v>114</v>
      </c>
      <c r="AU138" s="177" t="s">
        <v>81</v>
      </c>
      <c r="AY138" s="15" t="s">
        <v>112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15" t="s">
        <v>79</v>
      </c>
      <c r="BK138" s="178">
        <f>ROUND(I138*H138,2)</f>
        <v>0</v>
      </c>
      <c r="BL138" s="15" t="s">
        <v>119</v>
      </c>
      <c r="BM138" s="177" t="s">
        <v>222</v>
      </c>
    </row>
    <row r="139" spans="1:65" s="2" customFormat="1" ht="19.5">
      <c r="A139" s="32"/>
      <c r="B139" s="33"/>
      <c r="C139" s="34"/>
      <c r="D139" s="179" t="s">
        <v>121</v>
      </c>
      <c r="E139" s="34"/>
      <c r="F139" s="180" t="s">
        <v>223</v>
      </c>
      <c r="G139" s="34"/>
      <c r="H139" s="34"/>
      <c r="I139" s="181"/>
      <c r="J139" s="34"/>
      <c r="K139" s="34"/>
      <c r="L139" s="37"/>
      <c r="M139" s="182"/>
      <c r="N139" s="183"/>
      <c r="O139" s="62"/>
      <c r="P139" s="62"/>
      <c r="Q139" s="62"/>
      <c r="R139" s="62"/>
      <c r="S139" s="62"/>
      <c r="T139" s="63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121</v>
      </c>
      <c r="AU139" s="15" t="s">
        <v>81</v>
      </c>
    </row>
    <row r="140" spans="1:65" s="2" customFormat="1" ht="11.25">
      <c r="A140" s="32"/>
      <c r="B140" s="33"/>
      <c r="C140" s="34"/>
      <c r="D140" s="184" t="s">
        <v>123</v>
      </c>
      <c r="E140" s="34"/>
      <c r="F140" s="185" t="s">
        <v>224</v>
      </c>
      <c r="G140" s="34"/>
      <c r="H140" s="34"/>
      <c r="I140" s="181"/>
      <c r="J140" s="34"/>
      <c r="K140" s="34"/>
      <c r="L140" s="37"/>
      <c r="M140" s="182"/>
      <c r="N140" s="183"/>
      <c r="O140" s="62"/>
      <c r="P140" s="62"/>
      <c r="Q140" s="62"/>
      <c r="R140" s="62"/>
      <c r="S140" s="62"/>
      <c r="T140" s="63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123</v>
      </c>
      <c r="AU140" s="15" t="s">
        <v>81</v>
      </c>
    </row>
    <row r="141" spans="1:65" s="2" customFormat="1" ht="156">
      <c r="A141" s="32"/>
      <c r="B141" s="33"/>
      <c r="C141" s="34"/>
      <c r="D141" s="179" t="s">
        <v>225</v>
      </c>
      <c r="E141" s="34"/>
      <c r="F141" s="207" t="s">
        <v>226</v>
      </c>
      <c r="G141" s="34"/>
      <c r="H141" s="34"/>
      <c r="I141" s="181"/>
      <c r="J141" s="34"/>
      <c r="K141" s="34"/>
      <c r="L141" s="37"/>
      <c r="M141" s="182"/>
      <c r="N141" s="183"/>
      <c r="O141" s="62"/>
      <c r="P141" s="62"/>
      <c r="Q141" s="62"/>
      <c r="R141" s="62"/>
      <c r="S141" s="62"/>
      <c r="T141" s="63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225</v>
      </c>
      <c r="AU141" s="15" t="s">
        <v>81</v>
      </c>
    </row>
    <row r="142" spans="1:65" s="13" customFormat="1" ht="22.5">
      <c r="B142" s="186"/>
      <c r="C142" s="187"/>
      <c r="D142" s="179" t="s">
        <v>125</v>
      </c>
      <c r="E142" s="188" t="s">
        <v>19</v>
      </c>
      <c r="F142" s="189" t="s">
        <v>227</v>
      </c>
      <c r="G142" s="187"/>
      <c r="H142" s="190">
        <v>200</v>
      </c>
      <c r="I142" s="191"/>
      <c r="J142" s="187"/>
      <c r="K142" s="187"/>
      <c r="L142" s="192"/>
      <c r="M142" s="193"/>
      <c r="N142" s="194"/>
      <c r="O142" s="194"/>
      <c r="P142" s="194"/>
      <c r="Q142" s="194"/>
      <c r="R142" s="194"/>
      <c r="S142" s="194"/>
      <c r="T142" s="195"/>
      <c r="AT142" s="196" t="s">
        <v>125</v>
      </c>
      <c r="AU142" s="196" t="s">
        <v>81</v>
      </c>
      <c r="AV142" s="13" t="s">
        <v>81</v>
      </c>
      <c r="AW142" s="13" t="s">
        <v>35</v>
      </c>
      <c r="AX142" s="13" t="s">
        <v>79</v>
      </c>
      <c r="AY142" s="196" t="s">
        <v>112</v>
      </c>
    </row>
    <row r="143" spans="1:65" s="2" customFormat="1" ht="24.2" customHeight="1">
      <c r="A143" s="32"/>
      <c r="B143" s="33"/>
      <c r="C143" s="166" t="s">
        <v>228</v>
      </c>
      <c r="D143" s="166" t="s">
        <v>114</v>
      </c>
      <c r="E143" s="167" t="s">
        <v>229</v>
      </c>
      <c r="F143" s="168" t="s">
        <v>230</v>
      </c>
      <c r="G143" s="169" t="s">
        <v>129</v>
      </c>
      <c r="H143" s="170">
        <v>630</v>
      </c>
      <c r="I143" s="171"/>
      <c r="J143" s="172">
        <f>ROUND(I143*H143,2)</f>
        <v>0</v>
      </c>
      <c r="K143" s="168" t="s">
        <v>118</v>
      </c>
      <c r="L143" s="37"/>
      <c r="M143" s="173" t="s">
        <v>19</v>
      </c>
      <c r="N143" s="174" t="s">
        <v>45</v>
      </c>
      <c r="O143" s="62"/>
      <c r="P143" s="175">
        <f>O143*H143</f>
        <v>0</v>
      </c>
      <c r="Q143" s="175">
        <v>0</v>
      </c>
      <c r="R143" s="175">
        <f>Q143*H143</f>
        <v>0</v>
      </c>
      <c r="S143" s="175">
        <v>0</v>
      </c>
      <c r="T143" s="17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7" t="s">
        <v>119</v>
      </c>
      <c r="AT143" s="177" t="s">
        <v>114</v>
      </c>
      <c r="AU143" s="177" t="s">
        <v>81</v>
      </c>
      <c r="AY143" s="15" t="s">
        <v>112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15" t="s">
        <v>79</v>
      </c>
      <c r="BK143" s="178">
        <f>ROUND(I143*H143,2)</f>
        <v>0</v>
      </c>
      <c r="BL143" s="15" t="s">
        <v>119</v>
      </c>
      <c r="BM143" s="177" t="s">
        <v>231</v>
      </c>
    </row>
    <row r="144" spans="1:65" s="2" customFormat="1" ht="29.25">
      <c r="A144" s="32"/>
      <c r="B144" s="33"/>
      <c r="C144" s="34"/>
      <c r="D144" s="179" t="s">
        <v>121</v>
      </c>
      <c r="E144" s="34"/>
      <c r="F144" s="180" t="s">
        <v>232</v>
      </c>
      <c r="G144" s="34"/>
      <c r="H144" s="34"/>
      <c r="I144" s="181"/>
      <c r="J144" s="34"/>
      <c r="K144" s="34"/>
      <c r="L144" s="37"/>
      <c r="M144" s="182"/>
      <c r="N144" s="183"/>
      <c r="O144" s="62"/>
      <c r="P144" s="62"/>
      <c r="Q144" s="62"/>
      <c r="R144" s="62"/>
      <c r="S144" s="62"/>
      <c r="T144" s="63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121</v>
      </c>
      <c r="AU144" s="15" t="s">
        <v>81</v>
      </c>
    </row>
    <row r="145" spans="1:65" s="2" customFormat="1" ht="11.25">
      <c r="A145" s="32"/>
      <c r="B145" s="33"/>
      <c r="C145" s="34"/>
      <c r="D145" s="184" t="s">
        <v>123</v>
      </c>
      <c r="E145" s="34"/>
      <c r="F145" s="185" t="s">
        <v>233</v>
      </c>
      <c r="G145" s="34"/>
      <c r="H145" s="34"/>
      <c r="I145" s="181"/>
      <c r="J145" s="34"/>
      <c r="K145" s="34"/>
      <c r="L145" s="37"/>
      <c r="M145" s="182"/>
      <c r="N145" s="183"/>
      <c r="O145" s="62"/>
      <c r="P145" s="62"/>
      <c r="Q145" s="62"/>
      <c r="R145" s="62"/>
      <c r="S145" s="62"/>
      <c r="T145" s="63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123</v>
      </c>
      <c r="AU145" s="15" t="s">
        <v>81</v>
      </c>
    </row>
    <row r="146" spans="1:65" s="2" customFormat="1" ht="16.5" customHeight="1">
      <c r="A146" s="32"/>
      <c r="B146" s="33"/>
      <c r="C146" s="166" t="s">
        <v>234</v>
      </c>
      <c r="D146" s="166" t="s">
        <v>114</v>
      </c>
      <c r="E146" s="167" t="s">
        <v>235</v>
      </c>
      <c r="F146" s="168" t="s">
        <v>236</v>
      </c>
      <c r="G146" s="169" t="s">
        <v>129</v>
      </c>
      <c r="H146" s="170">
        <v>260</v>
      </c>
      <c r="I146" s="171"/>
      <c r="J146" s="172">
        <f>ROUND(I146*H146,2)</f>
        <v>0</v>
      </c>
      <c r="K146" s="168" t="s">
        <v>118</v>
      </c>
      <c r="L146" s="37"/>
      <c r="M146" s="173" t="s">
        <v>19</v>
      </c>
      <c r="N146" s="174" t="s">
        <v>45</v>
      </c>
      <c r="O146" s="62"/>
      <c r="P146" s="175">
        <f>O146*H146</f>
        <v>0</v>
      </c>
      <c r="Q146" s="175">
        <v>0</v>
      </c>
      <c r="R146" s="175">
        <f>Q146*H146</f>
        <v>0</v>
      </c>
      <c r="S146" s="175">
        <v>0</v>
      </c>
      <c r="T146" s="17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7" t="s">
        <v>119</v>
      </c>
      <c r="AT146" s="177" t="s">
        <v>114</v>
      </c>
      <c r="AU146" s="177" t="s">
        <v>81</v>
      </c>
      <c r="AY146" s="15" t="s">
        <v>112</v>
      </c>
      <c r="BE146" s="178">
        <f>IF(N146="základní",J146,0)</f>
        <v>0</v>
      </c>
      <c r="BF146" s="178">
        <f>IF(N146="snížená",J146,0)</f>
        <v>0</v>
      </c>
      <c r="BG146" s="178">
        <f>IF(N146="zákl. přenesená",J146,0)</f>
        <v>0</v>
      </c>
      <c r="BH146" s="178">
        <f>IF(N146="sníž. přenesená",J146,0)</f>
        <v>0</v>
      </c>
      <c r="BI146" s="178">
        <f>IF(N146="nulová",J146,0)</f>
        <v>0</v>
      </c>
      <c r="BJ146" s="15" t="s">
        <v>79</v>
      </c>
      <c r="BK146" s="178">
        <f>ROUND(I146*H146,2)</f>
        <v>0</v>
      </c>
      <c r="BL146" s="15" t="s">
        <v>119</v>
      </c>
      <c r="BM146" s="177" t="s">
        <v>237</v>
      </c>
    </row>
    <row r="147" spans="1:65" s="2" customFormat="1" ht="29.25">
      <c r="A147" s="32"/>
      <c r="B147" s="33"/>
      <c r="C147" s="34"/>
      <c r="D147" s="179" t="s">
        <v>121</v>
      </c>
      <c r="E147" s="34"/>
      <c r="F147" s="180" t="s">
        <v>238</v>
      </c>
      <c r="G147" s="34"/>
      <c r="H147" s="34"/>
      <c r="I147" s="181"/>
      <c r="J147" s="34"/>
      <c r="K147" s="34"/>
      <c r="L147" s="37"/>
      <c r="M147" s="182"/>
      <c r="N147" s="183"/>
      <c r="O147" s="62"/>
      <c r="P147" s="62"/>
      <c r="Q147" s="62"/>
      <c r="R147" s="62"/>
      <c r="S147" s="62"/>
      <c r="T147" s="63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121</v>
      </c>
      <c r="AU147" s="15" t="s">
        <v>81</v>
      </c>
    </row>
    <row r="148" spans="1:65" s="2" customFormat="1" ht="11.25">
      <c r="A148" s="32"/>
      <c r="B148" s="33"/>
      <c r="C148" s="34"/>
      <c r="D148" s="184" t="s">
        <v>123</v>
      </c>
      <c r="E148" s="34"/>
      <c r="F148" s="185" t="s">
        <v>239</v>
      </c>
      <c r="G148" s="34"/>
      <c r="H148" s="34"/>
      <c r="I148" s="181"/>
      <c r="J148" s="34"/>
      <c r="K148" s="34"/>
      <c r="L148" s="37"/>
      <c r="M148" s="182"/>
      <c r="N148" s="183"/>
      <c r="O148" s="62"/>
      <c r="P148" s="62"/>
      <c r="Q148" s="62"/>
      <c r="R148" s="62"/>
      <c r="S148" s="62"/>
      <c r="T148" s="63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5" t="s">
        <v>123</v>
      </c>
      <c r="AU148" s="15" t="s">
        <v>81</v>
      </c>
    </row>
    <row r="149" spans="1:65" s="2" customFormat="1" ht="24.2" customHeight="1">
      <c r="A149" s="32"/>
      <c r="B149" s="33"/>
      <c r="C149" s="166" t="s">
        <v>240</v>
      </c>
      <c r="D149" s="166" t="s">
        <v>114</v>
      </c>
      <c r="E149" s="167" t="s">
        <v>241</v>
      </c>
      <c r="F149" s="168" t="s">
        <v>242</v>
      </c>
      <c r="G149" s="169" t="s">
        <v>117</v>
      </c>
      <c r="H149" s="170">
        <v>0.308</v>
      </c>
      <c r="I149" s="171"/>
      <c r="J149" s="172">
        <f>ROUND(I149*H149,2)</f>
        <v>0</v>
      </c>
      <c r="K149" s="168" t="s">
        <v>118</v>
      </c>
      <c r="L149" s="37"/>
      <c r="M149" s="173" t="s">
        <v>19</v>
      </c>
      <c r="N149" s="174" t="s">
        <v>45</v>
      </c>
      <c r="O149" s="62"/>
      <c r="P149" s="175">
        <f>O149*H149</f>
        <v>0</v>
      </c>
      <c r="Q149" s="175">
        <v>0</v>
      </c>
      <c r="R149" s="175">
        <f>Q149*H149</f>
        <v>0</v>
      </c>
      <c r="S149" s="175">
        <v>0</v>
      </c>
      <c r="T149" s="17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7" t="s">
        <v>119</v>
      </c>
      <c r="AT149" s="177" t="s">
        <v>114</v>
      </c>
      <c r="AU149" s="177" t="s">
        <v>81</v>
      </c>
      <c r="AY149" s="15" t="s">
        <v>112</v>
      </c>
      <c r="BE149" s="178">
        <f>IF(N149="základní",J149,0)</f>
        <v>0</v>
      </c>
      <c r="BF149" s="178">
        <f>IF(N149="snížená",J149,0)</f>
        <v>0</v>
      </c>
      <c r="BG149" s="178">
        <f>IF(N149="zákl. přenesená",J149,0)</f>
        <v>0</v>
      </c>
      <c r="BH149" s="178">
        <f>IF(N149="sníž. přenesená",J149,0)</f>
        <v>0</v>
      </c>
      <c r="BI149" s="178">
        <f>IF(N149="nulová",J149,0)</f>
        <v>0</v>
      </c>
      <c r="BJ149" s="15" t="s">
        <v>79</v>
      </c>
      <c r="BK149" s="178">
        <f>ROUND(I149*H149,2)</f>
        <v>0</v>
      </c>
      <c r="BL149" s="15" t="s">
        <v>119</v>
      </c>
      <c r="BM149" s="177" t="s">
        <v>243</v>
      </c>
    </row>
    <row r="150" spans="1:65" s="2" customFormat="1" ht="19.5">
      <c r="A150" s="32"/>
      <c r="B150" s="33"/>
      <c r="C150" s="34"/>
      <c r="D150" s="179" t="s">
        <v>121</v>
      </c>
      <c r="E150" s="34"/>
      <c r="F150" s="180" t="s">
        <v>244</v>
      </c>
      <c r="G150" s="34"/>
      <c r="H150" s="34"/>
      <c r="I150" s="181"/>
      <c r="J150" s="34"/>
      <c r="K150" s="34"/>
      <c r="L150" s="37"/>
      <c r="M150" s="182"/>
      <c r="N150" s="183"/>
      <c r="O150" s="62"/>
      <c r="P150" s="62"/>
      <c r="Q150" s="62"/>
      <c r="R150" s="62"/>
      <c r="S150" s="62"/>
      <c r="T150" s="63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5" t="s">
        <v>121</v>
      </c>
      <c r="AU150" s="15" t="s">
        <v>81</v>
      </c>
    </row>
    <row r="151" spans="1:65" s="2" customFormat="1" ht="11.25">
      <c r="A151" s="32"/>
      <c r="B151" s="33"/>
      <c r="C151" s="34"/>
      <c r="D151" s="184" t="s">
        <v>123</v>
      </c>
      <c r="E151" s="34"/>
      <c r="F151" s="185" t="s">
        <v>245</v>
      </c>
      <c r="G151" s="34"/>
      <c r="H151" s="34"/>
      <c r="I151" s="181"/>
      <c r="J151" s="34"/>
      <c r="K151" s="34"/>
      <c r="L151" s="37"/>
      <c r="M151" s="182"/>
      <c r="N151" s="183"/>
      <c r="O151" s="62"/>
      <c r="P151" s="62"/>
      <c r="Q151" s="62"/>
      <c r="R151" s="62"/>
      <c r="S151" s="62"/>
      <c r="T151" s="63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5" t="s">
        <v>123</v>
      </c>
      <c r="AU151" s="15" t="s">
        <v>81</v>
      </c>
    </row>
    <row r="152" spans="1:65" s="13" customFormat="1" ht="11.25">
      <c r="B152" s="186"/>
      <c r="C152" s="187"/>
      <c r="D152" s="179" t="s">
        <v>125</v>
      </c>
      <c r="E152" s="188" t="s">
        <v>19</v>
      </c>
      <c r="F152" s="189" t="s">
        <v>246</v>
      </c>
      <c r="G152" s="187"/>
      <c r="H152" s="190">
        <v>0.308</v>
      </c>
      <c r="I152" s="191"/>
      <c r="J152" s="187"/>
      <c r="K152" s="187"/>
      <c r="L152" s="192"/>
      <c r="M152" s="193"/>
      <c r="N152" s="194"/>
      <c r="O152" s="194"/>
      <c r="P152" s="194"/>
      <c r="Q152" s="194"/>
      <c r="R152" s="194"/>
      <c r="S152" s="194"/>
      <c r="T152" s="195"/>
      <c r="AT152" s="196" t="s">
        <v>125</v>
      </c>
      <c r="AU152" s="196" t="s">
        <v>81</v>
      </c>
      <c r="AV152" s="13" t="s">
        <v>81</v>
      </c>
      <c r="AW152" s="13" t="s">
        <v>35</v>
      </c>
      <c r="AX152" s="13" t="s">
        <v>79</v>
      </c>
      <c r="AY152" s="196" t="s">
        <v>112</v>
      </c>
    </row>
    <row r="153" spans="1:65" s="12" customFormat="1" ht="22.9" customHeight="1">
      <c r="B153" s="150"/>
      <c r="C153" s="151"/>
      <c r="D153" s="152" t="s">
        <v>73</v>
      </c>
      <c r="E153" s="164" t="s">
        <v>119</v>
      </c>
      <c r="F153" s="164" t="s">
        <v>247</v>
      </c>
      <c r="G153" s="151"/>
      <c r="H153" s="151"/>
      <c r="I153" s="154"/>
      <c r="J153" s="165">
        <f>BK153</f>
        <v>0</v>
      </c>
      <c r="K153" s="151"/>
      <c r="L153" s="156"/>
      <c r="M153" s="157"/>
      <c r="N153" s="158"/>
      <c r="O153" s="158"/>
      <c r="P153" s="159">
        <f>SUM(P154:P159)</f>
        <v>0</v>
      </c>
      <c r="Q153" s="158"/>
      <c r="R153" s="159">
        <f>SUM(R154:R159)</f>
        <v>379.39199999999994</v>
      </c>
      <c r="S153" s="158"/>
      <c r="T153" s="160">
        <f>SUM(T154:T159)</f>
        <v>0</v>
      </c>
      <c r="AR153" s="161" t="s">
        <v>79</v>
      </c>
      <c r="AT153" s="162" t="s">
        <v>73</v>
      </c>
      <c r="AU153" s="162" t="s">
        <v>79</v>
      </c>
      <c r="AY153" s="161" t="s">
        <v>112</v>
      </c>
      <c r="BK153" s="163">
        <f>SUM(BK154:BK159)</f>
        <v>0</v>
      </c>
    </row>
    <row r="154" spans="1:65" s="2" customFormat="1" ht="24.2" customHeight="1">
      <c r="A154" s="32"/>
      <c r="B154" s="33"/>
      <c r="C154" s="166" t="s">
        <v>248</v>
      </c>
      <c r="D154" s="166" t="s">
        <v>114</v>
      </c>
      <c r="E154" s="167" t="s">
        <v>249</v>
      </c>
      <c r="F154" s="168" t="s">
        <v>250</v>
      </c>
      <c r="G154" s="169" t="s">
        <v>156</v>
      </c>
      <c r="H154" s="170">
        <v>140</v>
      </c>
      <c r="I154" s="171"/>
      <c r="J154" s="172">
        <f>ROUND(I154*H154,2)</f>
        <v>0</v>
      </c>
      <c r="K154" s="168" t="s">
        <v>118</v>
      </c>
      <c r="L154" s="37"/>
      <c r="M154" s="173" t="s">
        <v>19</v>
      </c>
      <c r="N154" s="174" t="s">
        <v>45</v>
      </c>
      <c r="O154" s="62"/>
      <c r="P154" s="175">
        <f>O154*H154</f>
        <v>0</v>
      </c>
      <c r="Q154" s="175">
        <v>1.9967999999999999</v>
      </c>
      <c r="R154" s="175">
        <f>Q154*H154</f>
        <v>279.55199999999996</v>
      </c>
      <c r="S154" s="175">
        <v>0</v>
      </c>
      <c r="T154" s="17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7" t="s">
        <v>119</v>
      </c>
      <c r="AT154" s="177" t="s">
        <v>114</v>
      </c>
      <c r="AU154" s="177" t="s">
        <v>81</v>
      </c>
      <c r="AY154" s="15" t="s">
        <v>112</v>
      </c>
      <c r="BE154" s="178">
        <f>IF(N154="základní",J154,0)</f>
        <v>0</v>
      </c>
      <c r="BF154" s="178">
        <f>IF(N154="snížená",J154,0)</f>
        <v>0</v>
      </c>
      <c r="BG154" s="178">
        <f>IF(N154="zákl. přenesená",J154,0)</f>
        <v>0</v>
      </c>
      <c r="BH154" s="178">
        <f>IF(N154="sníž. přenesená",J154,0)</f>
        <v>0</v>
      </c>
      <c r="BI154" s="178">
        <f>IF(N154="nulová",J154,0)</f>
        <v>0</v>
      </c>
      <c r="BJ154" s="15" t="s">
        <v>79</v>
      </c>
      <c r="BK154" s="178">
        <f>ROUND(I154*H154,2)</f>
        <v>0</v>
      </c>
      <c r="BL154" s="15" t="s">
        <v>119</v>
      </c>
      <c r="BM154" s="177" t="s">
        <v>251</v>
      </c>
    </row>
    <row r="155" spans="1:65" s="2" customFormat="1" ht="19.5">
      <c r="A155" s="32"/>
      <c r="B155" s="33"/>
      <c r="C155" s="34"/>
      <c r="D155" s="179" t="s">
        <v>121</v>
      </c>
      <c r="E155" s="34"/>
      <c r="F155" s="180" t="s">
        <v>252</v>
      </c>
      <c r="G155" s="34"/>
      <c r="H155" s="34"/>
      <c r="I155" s="181"/>
      <c r="J155" s="34"/>
      <c r="K155" s="34"/>
      <c r="L155" s="37"/>
      <c r="M155" s="182"/>
      <c r="N155" s="183"/>
      <c r="O155" s="62"/>
      <c r="P155" s="62"/>
      <c r="Q155" s="62"/>
      <c r="R155" s="62"/>
      <c r="S155" s="62"/>
      <c r="T155" s="63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121</v>
      </c>
      <c r="AU155" s="15" t="s">
        <v>81</v>
      </c>
    </row>
    <row r="156" spans="1:65" s="2" customFormat="1" ht="11.25">
      <c r="A156" s="32"/>
      <c r="B156" s="33"/>
      <c r="C156" s="34"/>
      <c r="D156" s="184" t="s">
        <v>123</v>
      </c>
      <c r="E156" s="34"/>
      <c r="F156" s="185" t="s">
        <v>253</v>
      </c>
      <c r="G156" s="34"/>
      <c r="H156" s="34"/>
      <c r="I156" s="181"/>
      <c r="J156" s="34"/>
      <c r="K156" s="34"/>
      <c r="L156" s="37"/>
      <c r="M156" s="182"/>
      <c r="N156" s="183"/>
      <c r="O156" s="62"/>
      <c r="P156" s="62"/>
      <c r="Q156" s="62"/>
      <c r="R156" s="62"/>
      <c r="S156" s="62"/>
      <c r="T156" s="63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5" t="s">
        <v>123</v>
      </c>
      <c r="AU156" s="15" t="s">
        <v>81</v>
      </c>
    </row>
    <row r="157" spans="1:65" s="2" customFormat="1" ht="24.2" customHeight="1">
      <c r="A157" s="32"/>
      <c r="B157" s="33"/>
      <c r="C157" s="166" t="s">
        <v>7</v>
      </c>
      <c r="D157" s="166" t="s">
        <v>114</v>
      </c>
      <c r="E157" s="167" t="s">
        <v>254</v>
      </c>
      <c r="F157" s="168" t="s">
        <v>255</v>
      </c>
      <c r="G157" s="169" t="s">
        <v>156</v>
      </c>
      <c r="H157" s="170">
        <v>50</v>
      </c>
      <c r="I157" s="171"/>
      <c r="J157" s="172">
        <f>ROUND(I157*H157,2)</f>
        <v>0</v>
      </c>
      <c r="K157" s="168" t="s">
        <v>118</v>
      </c>
      <c r="L157" s="37"/>
      <c r="M157" s="173" t="s">
        <v>19</v>
      </c>
      <c r="N157" s="174" t="s">
        <v>45</v>
      </c>
      <c r="O157" s="62"/>
      <c r="P157" s="175">
        <f>O157*H157</f>
        <v>0</v>
      </c>
      <c r="Q157" s="175">
        <v>1.9967999999999999</v>
      </c>
      <c r="R157" s="175">
        <f>Q157*H157</f>
        <v>99.839999999999989</v>
      </c>
      <c r="S157" s="175">
        <v>0</v>
      </c>
      <c r="T157" s="17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7" t="s">
        <v>119</v>
      </c>
      <c r="AT157" s="177" t="s">
        <v>114</v>
      </c>
      <c r="AU157" s="177" t="s">
        <v>81</v>
      </c>
      <c r="AY157" s="15" t="s">
        <v>112</v>
      </c>
      <c r="BE157" s="178">
        <f>IF(N157="základní",J157,0)</f>
        <v>0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15" t="s">
        <v>79</v>
      </c>
      <c r="BK157" s="178">
        <f>ROUND(I157*H157,2)</f>
        <v>0</v>
      </c>
      <c r="BL157" s="15" t="s">
        <v>119</v>
      </c>
      <c r="BM157" s="177" t="s">
        <v>256</v>
      </c>
    </row>
    <row r="158" spans="1:65" s="2" customFormat="1" ht="19.5">
      <c r="A158" s="32"/>
      <c r="B158" s="33"/>
      <c r="C158" s="34"/>
      <c r="D158" s="179" t="s">
        <v>121</v>
      </c>
      <c r="E158" s="34"/>
      <c r="F158" s="180" t="s">
        <v>257</v>
      </c>
      <c r="G158" s="34"/>
      <c r="H158" s="34"/>
      <c r="I158" s="181"/>
      <c r="J158" s="34"/>
      <c r="K158" s="34"/>
      <c r="L158" s="37"/>
      <c r="M158" s="182"/>
      <c r="N158" s="183"/>
      <c r="O158" s="62"/>
      <c r="P158" s="62"/>
      <c r="Q158" s="62"/>
      <c r="R158" s="62"/>
      <c r="S158" s="62"/>
      <c r="T158" s="63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5" t="s">
        <v>121</v>
      </c>
      <c r="AU158" s="15" t="s">
        <v>81</v>
      </c>
    </row>
    <row r="159" spans="1:65" s="2" customFormat="1" ht="11.25">
      <c r="A159" s="32"/>
      <c r="B159" s="33"/>
      <c r="C159" s="34"/>
      <c r="D159" s="184" t="s">
        <v>123</v>
      </c>
      <c r="E159" s="34"/>
      <c r="F159" s="185" t="s">
        <v>258</v>
      </c>
      <c r="G159" s="34"/>
      <c r="H159" s="34"/>
      <c r="I159" s="181"/>
      <c r="J159" s="34"/>
      <c r="K159" s="34"/>
      <c r="L159" s="37"/>
      <c r="M159" s="182"/>
      <c r="N159" s="183"/>
      <c r="O159" s="62"/>
      <c r="P159" s="62"/>
      <c r="Q159" s="62"/>
      <c r="R159" s="62"/>
      <c r="S159" s="62"/>
      <c r="T159" s="63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5" t="s">
        <v>123</v>
      </c>
      <c r="AU159" s="15" t="s">
        <v>81</v>
      </c>
    </row>
    <row r="160" spans="1:65" s="12" customFormat="1" ht="22.9" customHeight="1">
      <c r="B160" s="150"/>
      <c r="C160" s="151"/>
      <c r="D160" s="152" t="s">
        <v>73</v>
      </c>
      <c r="E160" s="164" t="s">
        <v>172</v>
      </c>
      <c r="F160" s="164" t="s">
        <v>259</v>
      </c>
      <c r="G160" s="151"/>
      <c r="H160" s="151"/>
      <c r="I160" s="154"/>
      <c r="J160" s="165">
        <f>BK160</f>
        <v>0</v>
      </c>
      <c r="K160" s="151"/>
      <c r="L160" s="156"/>
      <c r="M160" s="157"/>
      <c r="N160" s="158"/>
      <c r="O160" s="158"/>
      <c r="P160" s="159">
        <f>SUM(P161:P164)</f>
        <v>0</v>
      </c>
      <c r="Q160" s="158"/>
      <c r="R160" s="159">
        <f>SUM(R161:R164)</f>
        <v>0</v>
      </c>
      <c r="S160" s="158"/>
      <c r="T160" s="160">
        <f>SUM(T161:T164)</f>
        <v>4.1331500000000005</v>
      </c>
      <c r="AR160" s="161" t="s">
        <v>79</v>
      </c>
      <c r="AT160" s="162" t="s">
        <v>73</v>
      </c>
      <c r="AU160" s="162" t="s">
        <v>79</v>
      </c>
      <c r="AY160" s="161" t="s">
        <v>112</v>
      </c>
      <c r="BK160" s="163">
        <f>SUM(BK161:BK164)</f>
        <v>0</v>
      </c>
    </row>
    <row r="161" spans="1:65" s="2" customFormat="1" ht="24.2" customHeight="1">
      <c r="A161" s="32"/>
      <c r="B161" s="33"/>
      <c r="C161" s="166" t="s">
        <v>260</v>
      </c>
      <c r="D161" s="166" t="s">
        <v>114</v>
      </c>
      <c r="E161" s="167" t="s">
        <v>261</v>
      </c>
      <c r="F161" s="168" t="s">
        <v>262</v>
      </c>
      <c r="G161" s="169" t="s">
        <v>156</v>
      </c>
      <c r="H161" s="170">
        <v>1.7150000000000001</v>
      </c>
      <c r="I161" s="171"/>
      <c r="J161" s="172">
        <f>ROUND(I161*H161,2)</f>
        <v>0</v>
      </c>
      <c r="K161" s="168" t="s">
        <v>118</v>
      </c>
      <c r="L161" s="37"/>
      <c r="M161" s="173" t="s">
        <v>19</v>
      </c>
      <c r="N161" s="174" t="s">
        <v>45</v>
      </c>
      <c r="O161" s="62"/>
      <c r="P161" s="175">
        <f>O161*H161</f>
        <v>0</v>
      </c>
      <c r="Q161" s="175">
        <v>0</v>
      </c>
      <c r="R161" s="175">
        <f>Q161*H161</f>
        <v>0</v>
      </c>
      <c r="S161" s="175">
        <v>2.41</v>
      </c>
      <c r="T161" s="176">
        <f>S161*H161</f>
        <v>4.1331500000000005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7" t="s">
        <v>119</v>
      </c>
      <c r="AT161" s="177" t="s">
        <v>114</v>
      </c>
      <c r="AU161" s="177" t="s">
        <v>81</v>
      </c>
      <c r="AY161" s="15" t="s">
        <v>112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15" t="s">
        <v>79</v>
      </c>
      <c r="BK161" s="178">
        <f>ROUND(I161*H161,2)</f>
        <v>0</v>
      </c>
      <c r="BL161" s="15" t="s">
        <v>119</v>
      </c>
      <c r="BM161" s="177" t="s">
        <v>263</v>
      </c>
    </row>
    <row r="162" spans="1:65" s="2" customFormat="1" ht="19.5">
      <c r="A162" s="32"/>
      <c r="B162" s="33"/>
      <c r="C162" s="34"/>
      <c r="D162" s="179" t="s">
        <v>121</v>
      </c>
      <c r="E162" s="34"/>
      <c r="F162" s="180" t="s">
        <v>264</v>
      </c>
      <c r="G162" s="34"/>
      <c r="H162" s="34"/>
      <c r="I162" s="181"/>
      <c r="J162" s="34"/>
      <c r="K162" s="34"/>
      <c r="L162" s="37"/>
      <c r="M162" s="182"/>
      <c r="N162" s="183"/>
      <c r="O162" s="62"/>
      <c r="P162" s="62"/>
      <c r="Q162" s="62"/>
      <c r="R162" s="62"/>
      <c r="S162" s="62"/>
      <c r="T162" s="63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5" t="s">
        <v>121</v>
      </c>
      <c r="AU162" s="15" t="s">
        <v>81</v>
      </c>
    </row>
    <row r="163" spans="1:65" s="2" customFormat="1" ht="11.25">
      <c r="A163" s="32"/>
      <c r="B163" s="33"/>
      <c r="C163" s="34"/>
      <c r="D163" s="184" t="s">
        <v>123</v>
      </c>
      <c r="E163" s="34"/>
      <c r="F163" s="185" t="s">
        <v>265</v>
      </c>
      <c r="G163" s="34"/>
      <c r="H163" s="34"/>
      <c r="I163" s="181"/>
      <c r="J163" s="34"/>
      <c r="K163" s="34"/>
      <c r="L163" s="37"/>
      <c r="M163" s="182"/>
      <c r="N163" s="183"/>
      <c r="O163" s="62"/>
      <c r="P163" s="62"/>
      <c r="Q163" s="62"/>
      <c r="R163" s="62"/>
      <c r="S163" s="62"/>
      <c r="T163" s="63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5" t="s">
        <v>123</v>
      </c>
      <c r="AU163" s="15" t="s">
        <v>81</v>
      </c>
    </row>
    <row r="164" spans="1:65" s="13" customFormat="1" ht="11.25">
      <c r="B164" s="186"/>
      <c r="C164" s="187"/>
      <c r="D164" s="179" t="s">
        <v>125</v>
      </c>
      <c r="E164" s="188" t="s">
        <v>19</v>
      </c>
      <c r="F164" s="189" t="s">
        <v>266</v>
      </c>
      <c r="G164" s="187"/>
      <c r="H164" s="190">
        <v>1.7150000000000001</v>
      </c>
      <c r="I164" s="191"/>
      <c r="J164" s="187"/>
      <c r="K164" s="187"/>
      <c r="L164" s="192"/>
      <c r="M164" s="193"/>
      <c r="N164" s="194"/>
      <c r="O164" s="194"/>
      <c r="P164" s="194"/>
      <c r="Q164" s="194"/>
      <c r="R164" s="194"/>
      <c r="S164" s="194"/>
      <c r="T164" s="195"/>
      <c r="AT164" s="196" t="s">
        <v>125</v>
      </c>
      <c r="AU164" s="196" t="s">
        <v>81</v>
      </c>
      <c r="AV164" s="13" t="s">
        <v>81</v>
      </c>
      <c r="AW164" s="13" t="s">
        <v>35</v>
      </c>
      <c r="AX164" s="13" t="s">
        <v>79</v>
      </c>
      <c r="AY164" s="196" t="s">
        <v>112</v>
      </c>
    </row>
    <row r="165" spans="1:65" s="12" customFormat="1" ht="22.9" customHeight="1">
      <c r="B165" s="150"/>
      <c r="C165" s="151"/>
      <c r="D165" s="152" t="s">
        <v>73</v>
      </c>
      <c r="E165" s="164" t="s">
        <v>267</v>
      </c>
      <c r="F165" s="164" t="s">
        <v>268</v>
      </c>
      <c r="G165" s="151"/>
      <c r="H165" s="151"/>
      <c r="I165" s="154"/>
      <c r="J165" s="165">
        <f>BK165</f>
        <v>0</v>
      </c>
      <c r="K165" s="151"/>
      <c r="L165" s="156"/>
      <c r="M165" s="157"/>
      <c r="N165" s="158"/>
      <c r="O165" s="158"/>
      <c r="P165" s="159">
        <f>SUM(P166:P179)</f>
        <v>0</v>
      </c>
      <c r="Q165" s="158"/>
      <c r="R165" s="159">
        <f>SUM(R166:R179)</f>
        <v>0</v>
      </c>
      <c r="S165" s="158"/>
      <c r="T165" s="160">
        <f>SUM(T166:T179)</f>
        <v>0</v>
      </c>
      <c r="AR165" s="161" t="s">
        <v>79</v>
      </c>
      <c r="AT165" s="162" t="s">
        <v>73</v>
      </c>
      <c r="AU165" s="162" t="s">
        <v>79</v>
      </c>
      <c r="AY165" s="161" t="s">
        <v>112</v>
      </c>
      <c r="BK165" s="163">
        <f>SUM(BK166:BK179)</f>
        <v>0</v>
      </c>
    </row>
    <row r="166" spans="1:65" s="2" customFormat="1" ht="24.2" customHeight="1">
      <c r="A166" s="32"/>
      <c r="B166" s="33"/>
      <c r="C166" s="166" t="s">
        <v>269</v>
      </c>
      <c r="D166" s="166" t="s">
        <v>114</v>
      </c>
      <c r="E166" s="167" t="s">
        <v>270</v>
      </c>
      <c r="F166" s="168" t="s">
        <v>271</v>
      </c>
      <c r="G166" s="169" t="s">
        <v>196</v>
      </c>
      <c r="H166" s="170">
        <v>4.6429999999999998</v>
      </c>
      <c r="I166" s="171"/>
      <c r="J166" s="172">
        <f>ROUND(I166*H166,2)</f>
        <v>0</v>
      </c>
      <c r="K166" s="168" t="s">
        <v>118</v>
      </c>
      <c r="L166" s="37"/>
      <c r="M166" s="173" t="s">
        <v>19</v>
      </c>
      <c r="N166" s="174" t="s">
        <v>45</v>
      </c>
      <c r="O166" s="62"/>
      <c r="P166" s="175">
        <f>O166*H166</f>
        <v>0</v>
      </c>
      <c r="Q166" s="175">
        <v>0</v>
      </c>
      <c r="R166" s="175">
        <f>Q166*H166</f>
        <v>0</v>
      </c>
      <c r="S166" s="175">
        <v>0</v>
      </c>
      <c r="T166" s="17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7" t="s">
        <v>119</v>
      </c>
      <c r="AT166" s="177" t="s">
        <v>114</v>
      </c>
      <c r="AU166" s="177" t="s">
        <v>81</v>
      </c>
      <c r="AY166" s="15" t="s">
        <v>112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15" t="s">
        <v>79</v>
      </c>
      <c r="BK166" s="178">
        <f>ROUND(I166*H166,2)</f>
        <v>0</v>
      </c>
      <c r="BL166" s="15" t="s">
        <v>119</v>
      </c>
      <c r="BM166" s="177" t="s">
        <v>272</v>
      </c>
    </row>
    <row r="167" spans="1:65" s="2" customFormat="1" ht="19.5">
      <c r="A167" s="32"/>
      <c r="B167" s="33"/>
      <c r="C167" s="34"/>
      <c r="D167" s="179" t="s">
        <v>121</v>
      </c>
      <c r="E167" s="34"/>
      <c r="F167" s="180" t="s">
        <v>273</v>
      </c>
      <c r="G167" s="34"/>
      <c r="H167" s="34"/>
      <c r="I167" s="181"/>
      <c r="J167" s="34"/>
      <c r="K167" s="34"/>
      <c r="L167" s="37"/>
      <c r="M167" s="182"/>
      <c r="N167" s="183"/>
      <c r="O167" s="62"/>
      <c r="P167" s="62"/>
      <c r="Q167" s="62"/>
      <c r="R167" s="62"/>
      <c r="S167" s="62"/>
      <c r="T167" s="63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5" t="s">
        <v>121</v>
      </c>
      <c r="AU167" s="15" t="s">
        <v>81</v>
      </c>
    </row>
    <row r="168" spans="1:65" s="2" customFormat="1" ht="11.25">
      <c r="A168" s="32"/>
      <c r="B168" s="33"/>
      <c r="C168" s="34"/>
      <c r="D168" s="184" t="s">
        <v>123</v>
      </c>
      <c r="E168" s="34"/>
      <c r="F168" s="185" t="s">
        <v>274</v>
      </c>
      <c r="G168" s="34"/>
      <c r="H168" s="34"/>
      <c r="I168" s="181"/>
      <c r="J168" s="34"/>
      <c r="K168" s="34"/>
      <c r="L168" s="37"/>
      <c r="M168" s="182"/>
      <c r="N168" s="183"/>
      <c r="O168" s="62"/>
      <c r="P168" s="62"/>
      <c r="Q168" s="62"/>
      <c r="R168" s="62"/>
      <c r="S168" s="62"/>
      <c r="T168" s="63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5" t="s">
        <v>123</v>
      </c>
      <c r="AU168" s="15" t="s">
        <v>81</v>
      </c>
    </row>
    <row r="169" spans="1:65" s="13" customFormat="1" ht="22.5">
      <c r="B169" s="186"/>
      <c r="C169" s="187"/>
      <c r="D169" s="179" t="s">
        <v>125</v>
      </c>
      <c r="E169" s="188" t="s">
        <v>19</v>
      </c>
      <c r="F169" s="189" t="s">
        <v>275</v>
      </c>
      <c r="G169" s="187"/>
      <c r="H169" s="190">
        <v>4.6429999999999998</v>
      </c>
      <c r="I169" s="191"/>
      <c r="J169" s="187"/>
      <c r="K169" s="187"/>
      <c r="L169" s="192"/>
      <c r="M169" s="193"/>
      <c r="N169" s="194"/>
      <c r="O169" s="194"/>
      <c r="P169" s="194"/>
      <c r="Q169" s="194"/>
      <c r="R169" s="194"/>
      <c r="S169" s="194"/>
      <c r="T169" s="195"/>
      <c r="AT169" s="196" t="s">
        <v>125</v>
      </c>
      <c r="AU169" s="196" t="s">
        <v>81</v>
      </c>
      <c r="AV169" s="13" t="s">
        <v>81</v>
      </c>
      <c r="AW169" s="13" t="s">
        <v>35</v>
      </c>
      <c r="AX169" s="13" t="s">
        <v>79</v>
      </c>
      <c r="AY169" s="196" t="s">
        <v>112</v>
      </c>
    </row>
    <row r="170" spans="1:65" s="2" customFormat="1" ht="24.2" customHeight="1">
      <c r="A170" s="32"/>
      <c r="B170" s="33"/>
      <c r="C170" s="166" t="s">
        <v>276</v>
      </c>
      <c r="D170" s="166" t="s">
        <v>114</v>
      </c>
      <c r="E170" s="167" t="s">
        <v>277</v>
      </c>
      <c r="F170" s="168" t="s">
        <v>278</v>
      </c>
      <c r="G170" s="169" t="s">
        <v>196</v>
      </c>
      <c r="H170" s="170">
        <v>9.2799999999999994</v>
      </c>
      <c r="I170" s="171"/>
      <c r="J170" s="172">
        <f>ROUND(I170*H170,2)</f>
        <v>0</v>
      </c>
      <c r="K170" s="168" t="s">
        <v>118</v>
      </c>
      <c r="L170" s="37"/>
      <c r="M170" s="173" t="s">
        <v>19</v>
      </c>
      <c r="N170" s="174" t="s">
        <v>45</v>
      </c>
      <c r="O170" s="62"/>
      <c r="P170" s="175">
        <f>O170*H170</f>
        <v>0</v>
      </c>
      <c r="Q170" s="175">
        <v>0</v>
      </c>
      <c r="R170" s="175">
        <f>Q170*H170</f>
        <v>0</v>
      </c>
      <c r="S170" s="175">
        <v>0</v>
      </c>
      <c r="T170" s="17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77" t="s">
        <v>119</v>
      </c>
      <c r="AT170" s="177" t="s">
        <v>114</v>
      </c>
      <c r="AU170" s="177" t="s">
        <v>81</v>
      </c>
      <c r="AY170" s="15" t="s">
        <v>112</v>
      </c>
      <c r="BE170" s="178">
        <f>IF(N170="základní",J170,0)</f>
        <v>0</v>
      </c>
      <c r="BF170" s="178">
        <f>IF(N170="snížená",J170,0)</f>
        <v>0</v>
      </c>
      <c r="BG170" s="178">
        <f>IF(N170="zákl. přenesená",J170,0)</f>
        <v>0</v>
      </c>
      <c r="BH170" s="178">
        <f>IF(N170="sníž. přenesená",J170,0)</f>
        <v>0</v>
      </c>
      <c r="BI170" s="178">
        <f>IF(N170="nulová",J170,0)</f>
        <v>0</v>
      </c>
      <c r="BJ170" s="15" t="s">
        <v>79</v>
      </c>
      <c r="BK170" s="178">
        <f>ROUND(I170*H170,2)</f>
        <v>0</v>
      </c>
      <c r="BL170" s="15" t="s">
        <v>119</v>
      </c>
      <c r="BM170" s="177" t="s">
        <v>279</v>
      </c>
    </row>
    <row r="171" spans="1:65" s="2" customFormat="1" ht="19.5">
      <c r="A171" s="32"/>
      <c r="B171" s="33"/>
      <c r="C171" s="34"/>
      <c r="D171" s="179" t="s">
        <v>121</v>
      </c>
      <c r="E171" s="34"/>
      <c r="F171" s="180" t="s">
        <v>280</v>
      </c>
      <c r="G171" s="34"/>
      <c r="H171" s="34"/>
      <c r="I171" s="181"/>
      <c r="J171" s="34"/>
      <c r="K171" s="34"/>
      <c r="L171" s="37"/>
      <c r="M171" s="182"/>
      <c r="N171" s="183"/>
      <c r="O171" s="62"/>
      <c r="P171" s="62"/>
      <c r="Q171" s="62"/>
      <c r="R171" s="62"/>
      <c r="S171" s="62"/>
      <c r="T171" s="63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5" t="s">
        <v>121</v>
      </c>
      <c r="AU171" s="15" t="s">
        <v>81</v>
      </c>
    </row>
    <row r="172" spans="1:65" s="2" customFormat="1" ht="11.25">
      <c r="A172" s="32"/>
      <c r="B172" s="33"/>
      <c r="C172" s="34"/>
      <c r="D172" s="184" t="s">
        <v>123</v>
      </c>
      <c r="E172" s="34"/>
      <c r="F172" s="185" t="s">
        <v>281</v>
      </c>
      <c r="G172" s="34"/>
      <c r="H172" s="34"/>
      <c r="I172" s="181"/>
      <c r="J172" s="34"/>
      <c r="K172" s="34"/>
      <c r="L172" s="37"/>
      <c r="M172" s="182"/>
      <c r="N172" s="183"/>
      <c r="O172" s="62"/>
      <c r="P172" s="62"/>
      <c r="Q172" s="62"/>
      <c r="R172" s="62"/>
      <c r="S172" s="62"/>
      <c r="T172" s="63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T172" s="15" t="s">
        <v>123</v>
      </c>
      <c r="AU172" s="15" t="s">
        <v>81</v>
      </c>
    </row>
    <row r="173" spans="1:65" s="13" customFormat="1" ht="11.25">
      <c r="B173" s="186"/>
      <c r="C173" s="187"/>
      <c r="D173" s="179" t="s">
        <v>125</v>
      </c>
      <c r="E173" s="188" t="s">
        <v>19</v>
      </c>
      <c r="F173" s="189" t="s">
        <v>282</v>
      </c>
      <c r="G173" s="187"/>
      <c r="H173" s="190">
        <v>9.2799999999999994</v>
      </c>
      <c r="I173" s="191"/>
      <c r="J173" s="187"/>
      <c r="K173" s="187"/>
      <c r="L173" s="192"/>
      <c r="M173" s="193"/>
      <c r="N173" s="194"/>
      <c r="O173" s="194"/>
      <c r="P173" s="194"/>
      <c r="Q173" s="194"/>
      <c r="R173" s="194"/>
      <c r="S173" s="194"/>
      <c r="T173" s="195"/>
      <c r="AT173" s="196" t="s">
        <v>125</v>
      </c>
      <c r="AU173" s="196" t="s">
        <v>81</v>
      </c>
      <c r="AV173" s="13" t="s">
        <v>81</v>
      </c>
      <c r="AW173" s="13" t="s">
        <v>35</v>
      </c>
      <c r="AX173" s="13" t="s">
        <v>79</v>
      </c>
      <c r="AY173" s="196" t="s">
        <v>112</v>
      </c>
    </row>
    <row r="174" spans="1:65" s="2" customFormat="1" ht="33" customHeight="1">
      <c r="A174" s="32"/>
      <c r="B174" s="33"/>
      <c r="C174" s="166" t="s">
        <v>283</v>
      </c>
      <c r="D174" s="166" t="s">
        <v>114</v>
      </c>
      <c r="E174" s="167" t="s">
        <v>284</v>
      </c>
      <c r="F174" s="168" t="s">
        <v>285</v>
      </c>
      <c r="G174" s="169" t="s">
        <v>196</v>
      </c>
      <c r="H174" s="170">
        <v>4.6399999999999997</v>
      </c>
      <c r="I174" s="171"/>
      <c r="J174" s="172">
        <f>ROUND(I174*H174,2)</f>
        <v>0</v>
      </c>
      <c r="K174" s="168" t="s">
        <v>118</v>
      </c>
      <c r="L174" s="37"/>
      <c r="M174" s="173" t="s">
        <v>19</v>
      </c>
      <c r="N174" s="174" t="s">
        <v>45</v>
      </c>
      <c r="O174" s="62"/>
      <c r="P174" s="175">
        <f>O174*H174</f>
        <v>0</v>
      </c>
      <c r="Q174" s="175">
        <v>0</v>
      </c>
      <c r="R174" s="175">
        <f>Q174*H174</f>
        <v>0</v>
      </c>
      <c r="S174" s="175">
        <v>0</v>
      </c>
      <c r="T174" s="17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7" t="s">
        <v>119</v>
      </c>
      <c r="AT174" s="177" t="s">
        <v>114</v>
      </c>
      <c r="AU174" s="177" t="s">
        <v>81</v>
      </c>
      <c r="AY174" s="15" t="s">
        <v>112</v>
      </c>
      <c r="BE174" s="178">
        <f>IF(N174="základní",J174,0)</f>
        <v>0</v>
      </c>
      <c r="BF174" s="178">
        <f>IF(N174="snížená",J174,0)</f>
        <v>0</v>
      </c>
      <c r="BG174" s="178">
        <f>IF(N174="zákl. přenesená",J174,0)</f>
        <v>0</v>
      </c>
      <c r="BH174" s="178">
        <f>IF(N174="sníž. přenesená",J174,0)</f>
        <v>0</v>
      </c>
      <c r="BI174" s="178">
        <f>IF(N174="nulová",J174,0)</f>
        <v>0</v>
      </c>
      <c r="BJ174" s="15" t="s">
        <v>79</v>
      </c>
      <c r="BK174" s="178">
        <f>ROUND(I174*H174,2)</f>
        <v>0</v>
      </c>
      <c r="BL174" s="15" t="s">
        <v>119</v>
      </c>
      <c r="BM174" s="177" t="s">
        <v>286</v>
      </c>
    </row>
    <row r="175" spans="1:65" s="2" customFormat="1" ht="29.25">
      <c r="A175" s="32"/>
      <c r="B175" s="33"/>
      <c r="C175" s="34"/>
      <c r="D175" s="179" t="s">
        <v>121</v>
      </c>
      <c r="E175" s="34"/>
      <c r="F175" s="180" t="s">
        <v>287</v>
      </c>
      <c r="G175" s="34"/>
      <c r="H175" s="34"/>
      <c r="I175" s="181"/>
      <c r="J175" s="34"/>
      <c r="K175" s="34"/>
      <c r="L175" s="37"/>
      <c r="M175" s="182"/>
      <c r="N175" s="183"/>
      <c r="O175" s="62"/>
      <c r="P175" s="62"/>
      <c r="Q175" s="62"/>
      <c r="R175" s="62"/>
      <c r="S175" s="62"/>
      <c r="T175" s="63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5" t="s">
        <v>121</v>
      </c>
      <c r="AU175" s="15" t="s">
        <v>81</v>
      </c>
    </row>
    <row r="176" spans="1:65" s="2" customFormat="1" ht="11.25">
      <c r="A176" s="32"/>
      <c r="B176" s="33"/>
      <c r="C176" s="34"/>
      <c r="D176" s="184" t="s">
        <v>123</v>
      </c>
      <c r="E176" s="34"/>
      <c r="F176" s="185" t="s">
        <v>288</v>
      </c>
      <c r="G176" s="34"/>
      <c r="H176" s="34"/>
      <c r="I176" s="181"/>
      <c r="J176" s="34"/>
      <c r="K176" s="34"/>
      <c r="L176" s="37"/>
      <c r="M176" s="182"/>
      <c r="N176" s="183"/>
      <c r="O176" s="62"/>
      <c r="P176" s="62"/>
      <c r="Q176" s="62"/>
      <c r="R176" s="62"/>
      <c r="S176" s="62"/>
      <c r="T176" s="63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5" t="s">
        <v>123</v>
      </c>
      <c r="AU176" s="15" t="s">
        <v>81</v>
      </c>
    </row>
    <row r="177" spans="1:65" s="2" customFormat="1" ht="24.2" customHeight="1">
      <c r="A177" s="32"/>
      <c r="B177" s="33"/>
      <c r="C177" s="166" t="s">
        <v>289</v>
      </c>
      <c r="D177" s="166" t="s">
        <v>114</v>
      </c>
      <c r="E177" s="167" t="s">
        <v>290</v>
      </c>
      <c r="F177" s="168" t="s">
        <v>291</v>
      </c>
      <c r="G177" s="169" t="s">
        <v>196</v>
      </c>
      <c r="H177" s="170">
        <v>0.5</v>
      </c>
      <c r="I177" s="171"/>
      <c r="J177" s="172">
        <f>ROUND(I177*H177,2)</f>
        <v>0</v>
      </c>
      <c r="K177" s="168" t="s">
        <v>19</v>
      </c>
      <c r="L177" s="37"/>
      <c r="M177" s="173" t="s">
        <v>19</v>
      </c>
      <c r="N177" s="174" t="s">
        <v>45</v>
      </c>
      <c r="O177" s="62"/>
      <c r="P177" s="175">
        <f>O177*H177</f>
        <v>0</v>
      </c>
      <c r="Q177" s="175">
        <v>0</v>
      </c>
      <c r="R177" s="175">
        <f>Q177*H177</f>
        <v>0</v>
      </c>
      <c r="S177" s="175">
        <v>0</v>
      </c>
      <c r="T177" s="17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77" t="s">
        <v>119</v>
      </c>
      <c r="AT177" s="177" t="s">
        <v>114</v>
      </c>
      <c r="AU177" s="177" t="s">
        <v>81</v>
      </c>
      <c r="AY177" s="15" t="s">
        <v>112</v>
      </c>
      <c r="BE177" s="178">
        <f>IF(N177="základní",J177,0)</f>
        <v>0</v>
      </c>
      <c r="BF177" s="178">
        <f>IF(N177="snížená",J177,0)</f>
        <v>0</v>
      </c>
      <c r="BG177" s="178">
        <f>IF(N177="zákl. přenesená",J177,0)</f>
        <v>0</v>
      </c>
      <c r="BH177" s="178">
        <f>IF(N177="sníž. přenesená",J177,0)</f>
        <v>0</v>
      </c>
      <c r="BI177" s="178">
        <f>IF(N177="nulová",J177,0)</f>
        <v>0</v>
      </c>
      <c r="BJ177" s="15" t="s">
        <v>79</v>
      </c>
      <c r="BK177" s="178">
        <f>ROUND(I177*H177,2)</f>
        <v>0</v>
      </c>
      <c r="BL177" s="15" t="s">
        <v>119</v>
      </c>
      <c r="BM177" s="177" t="s">
        <v>292</v>
      </c>
    </row>
    <row r="178" spans="1:65" s="2" customFormat="1" ht="19.5">
      <c r="A178" s="32"/>
      <c r="B178" s="33"/>
      <c r="C178" s="34"/>
      <c r="D178" s="179" t="s">
        <v>121</v>
      </c>
      <c r="E178" s="34"/>
      <c r="F178" s="180" t="s">
        <v>293</v>
      </c>
      <c r="G178" s="34"/>
      <c r="H178" s="34"/>
      <c r="I178" s="181"/>
      <c r="J178" s="34"/>
      <c r="K178" s="34"/>
      <c r="L178" s="37"/>
      <c r="M178" s="182"/>
      <c r="N178" s="183"/>
      <c r="O178" s="62"/>
      <c r="P178" s="62"/>
      <c r="Q178" s="62"/>
      <c r="R178" s="62"/>
      <c r="S178" s="62"/>
      <c r="T178" s="63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T178" s="15" t="s">
        <v>121</v>
      </c>
      <c r="AU178" s="15" t="s">
        <v>81</v>
      </c>
    </row>
    <row r="179" spans="1:65" s="2" customFormat="1" ht="19.5">
      <c r="A179" s="32"/>
      <c r="B179" s="33"/>
      <c r="C179" s="34"/>
      <c r="D179" s="179" t="s">
        <v>294</v>
      </c>
      <c r="E179" s="34"/>
      <c r="F179" s="207" t="s">
        <v>295</v>
      </c>
      <c r="G179" s="34"/>
      <c r="H179" s="34"/>
      <c r="I179" s="181"/>
      <c r="J179" s="34"/>
      <c r="K179" s="34"/>
      <c r="L179" s="37"/>
      <c r="M179" s="182"/>
      <c r="N179" s="183"/>
      <c r="O179" s="62"/>
      <c r="P179" s="62"/>
      <c r="Q179" s="62"/>
      <c r="R179" s="62"/>
      <c r="S179" s="62"/>
      <c r="T179" s="63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5" t="s">
        <v>294</v>
      </c>
      <c r="AU179" s="15" t="s">
        <v>81</v>
      </c>
    </row>
    <row r="180" spans="1:65" s="12" customFormat="1" ht="22.9" customHeight="1">
      <c r="B180" s="150"/>
      <c r="C180" s="151"/>
      <c r="D180" s="152" t="s">
        <v>73</v>
      </c>
      <c r="E180" s="164" t="s">
        <v>296</v>
      </c>
      <c r="F180" s="164" t="s">
        <v>297</v>
      </c>
      <c r="G180" s="151"/>
      <c r="H180" s="151"/>
      <c r="I180" s="154"/>
      <c r="J180" s="165">
        <f>BK180</f>
        <v>0</v>
      </c>
      <c r="K180" s="151"/>
      <c r="L180" s="156"/>
      <c r="M180" s="157"/>
      <c r="N180" s="158"/>
      <c r="O180" s="158"/>
      <c r="P180" s="159">
        <f>SUM(P181:P186)</f>
        <v>0</v>
      </c>
      <c r="Q180" s="158"/>
      <c r="R180" s="159">
        <f>SUM(R181:R186)</f>
        <v>0</v>
      </c>
      <c r="S180" s="158"/>
      <c r="T180" s="160">
        <f>SUM(T181:T186)</f>
        <v>0</v>
      </c>
      <c r="AR180" s="161" t="s">
        <v>79</v>
      </c>
      <c r="AT180" s="162" t="s">
        <v>73</v>
      </c>
      <c r="AU180" s="162" t="s">
        <v>79</v>
      </c>
      <c r="AY180" s="161" t="s">
        <v>112</v>
      </c>
      <c r="BK180" s="163">
        <f>SUM(BK181:BK186)</f>
        <v>0</v>
      </c>
    </row>
    <row r="181" spans="1:65" s="2" customFormat="1" ht="16.5" customHeight="1">
      <c r="A181" s="32"/>
      <c r="B181" s="33"/>
      <c r="C181" s="166" t="s">
        <v>298</v>
      </c>
      <c r="D181" s="166" t="s">
        <v>114</v>
      </c>
      <c r="E181" s="167" t="s">
        <v>299</v>
      </c>
      <c r="F181" s="168" t="s">
        <v>300</v>
      </c>
      <c r="G181" s="169" t="s">
        <v>196</v>
      </c>
      <c r="H181" s="170">
        <v>379.41300000000001</v>
      </c>
      <c r="I181" s="171"/>
      <c r="J181" s="172">
        <f>ROUND(I181*H181,2)</f>
        <v>0</v>
      </c>
      <c r="K181" s="168" t="s">
        <v>118</v>
      </c>
      <c r="L181" s="37"/>
      <c r="M181" s="173" t="s">
        <v>19</v>
      </c>
      <c r="N181" s="174" t="s">
        <v>45</v>
      </c>
      <c r="O181" s="62"/>
      <c r="P181" s="175">
        <f>O181*H181</f>
        <v>0</v>
      </c>
      <c r="Q181" s="175">
        <v>0</v>
      </c>
      <c r="R181" s="175">
        <f>Q181*H181</f>
        <v>0</v>
      </c>
      <c r="S181" s="175">
        <v>0</v>
      </c>
      <c r="T181" s="176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77" t="s">
        <v>119</v>
      </c>
      <c r="AT181" s="177" t="s">
        <v>114</v>
      </c>
      <c r="AU181" s="177" t="s">
        <v>81</v>
      </c>
      <c r="AY181" s="15" t="s">
        <v>112</v>
      </c>
      <c r="BE181" s="178">
        <f>IF(N181="základní",J181,0)</f>
        <v>0</v>
      </c>
      <c r="BF181" s="178">
        <f>IF(N181="snížená",J181,0)</f>
        <v>0</v>
      </c>
      <c r="BG181" s="178">
        <f>IF(N181="zákl. přenesená",J181,0)</f>
        <v>0</v>
      </c>
      <c r="BH181" s="178">
        <f>IF(N181="sníž. přenesená",J181,0)</f>
        <v>0</v>
      </c>
      <c r="BI181" s="178">
        <f>IF(N181="nulová",J181,0)</f>
        <v>0</v>
      </c>
      <c r="BJ181" s="15" t="s">
        <v>79</v>
      </c>
      <c r="BK181" s="178">
        <f>ROUND(I181*H181,2)</f>
        <v>0</v>
      </c>
      <c r="BL181" s="15" t="s">
        <v>119</v>
      </c>
      <c r="BM181" s="177" t="s">
        <v>301</v>
      </c>
    </row>
    <row r="182" spans="1:65" s="2" customFormat="1" ht="19.5">
      <c r="A182" s="32"/>
      <c r="B182" s="33"/>
      <c r="C182" s="34"/>
      <c r="D182" s="179" t="s">
        <v>121</v>
      </c>
      <c r="E182" s="34"/>
      <c r="F182" s="180" t="s">
        <v>302</v>
      </c>
      <c r="G182" s="34"/>
      <c r="H182" s="34"/>
      <c r="I182" s="181"/>
      <c r="J182" s="34"/>
      <c r="K182" s="34"/>
      <c r="L182" s="37"/>
      <c r="M182" s="182"/>
      <c r="N182" s="183"/>
      <c r="O182" s="62"/>
      <c r="P182" s="62"/>
      <c r="Q182" s="62"/>
      <c r="R182" s="62"/>
      <c r="S182" s="62"/>
      <c r="T182" s="63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5" t="s">
        <v>121</v>
      </c>
      <c r="AU182" s="15" t="s">
        <v>81</v>
      </c>
    </row>
    <row r="183" spans="1:65" s="2" customFormat="1" ht="11.25">
      <c r="A183" s="32"/>
      <c r="B183" s="33"/>
      <c r="C183" s="34"/>
      <c r="D183" s="184" t="s">
        <v>123</v>
      </c>
      <c r="E183" s="34"/>
      <c r="F183" s="185" t="s">
        <v>303</v>
      </c>
      <c r="G183" s="34"/>
      <c r="H183" s="34"/>
      <c r="I183" s="181"/>
      <c r="J183" s="34"/>
      <c r="K183" s="34"/>
      <c r="L183" s="37"/>
      <c r="M183" s="182"/>
      <c r="N183" s="183"/>
      <c r="O183" s="62"/>
      <c r="P183" s="62"/>
      <c r="Q183" s="62"/>
      <c r="R183" s="62"/>
      <c r="S183" s="62"/>
      <c r="T183" s="63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5" t="s">
        <v>123</v>
      </c>
      <c r="AU183" s="15" t="s">
        <v>81</v>
      </c>
    </row>
    <row r="184" spans="1:65" s="2" customFormat="1" ht="24.2" customHeight="1">
      <c r="A184" s="32"/>
      <c r="B184" s="33"/>
      <c r="C184" s="166" t="s">
        <v>304</v>
      </c>
      <c r="D184" s="166" t="s">
        <v>114</v>
      </c>
      <c r="E184" s="167" t="s">
        <v>305</v>
      </c>
      <c r="F184" s="168" t="s">
        <v>306</v>
      </c>
      <c r="G184" s="169" t="s">
        <v>307</v>
      </c>
      <c r="H184" s="170">
        <v>1</v>
      </c>
      <c r="I184" s="171"/>
      <c r="J184" s="172">
        <f>ROUND(I184*H184,2)</f>
        <v>0</v>
      </c>
      <c r="K184" s="168" t="s">
        <v>19</v>
      </c>
      <c r="L184" s="37"/>
      <c r="M184" s="173" t="s">
        <v>19</v>
      </c>
      <c r="N184" s="174" t="s">
        <v>45</v>
      </c>
      <c r="O184" s="62"/>
      <c r="P184" s="175">
        <f>O184*H184</f>
        <v>0</v>
      </c>
      <c r="Q184" s="175">
        <v>0</v>
      </c>
      <c r="R184" s="175">
        <f>Q184*H184</f>
        <v>0</v>
      </c>
      <c r="S184" s="175">
        <v>0</v>
      </c>
      <c r="T184" s="176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7" t="s">
        <v>119</v>
      </c>
      <c r="AT184" s="177" t="s">
        <v>114</v>
      </c>
      <c r="AU184" s="177" t="s">
        <v>81</v>
      </c>
      <c r="AY184" s="15" t="s">
        <v>112</v>
      </c>
      <c r="BE184" s="178">
        <f>IF(N184="základní",J184,0)</f>
        <v>0</v>
      </c>
      <c r="BF184" s="178">
        <f>IF(N184="snížená",J184,0)</f>
        <v>0</v>
      </c>
      <c r="BG184" s="178">
        <f>IF(N184="zákl. přenesená",J184,0)</f>
        <v>0</v>
      </c>
      <c r="BH184" s="178">
        <f>IF(N184="sníž. přenesená",J184,0)</f>
        <v>0</v>
      </c>
      <c r="BI184" s="178">
        <f>IF(N184="nulová",J184,0)</f>
        <v>0</v>
      </c>
      <c r="BJ184" s="15" t="s">
        <v>79</v>
      </c>
      <c r="BK184" s="178">
        <f>ROUND(I184*H184,2)</f>
        <v>0</v>
      </c>
      <c r="BL184" s="15" t="s">
        <v>119</v>
      </c>
      <c r="BM184" s="177" t="s">
        <v>308</v>
      </c>
    </row>
    <row r="185" spans="1:65" s="2" customFormat="1" ht="19.5">
      <c r="A185" s="32"/>
      <c r="B185" s="33"/>
      <c r="C185" s="34"/>
      <c r="D185" s="179" t="s">
        <v>121</v>
      </c>
      <c r="E185" s="34"/>
      <c r="F185" s="180" t="s">
        <v>306</v>
      </c>
      <c r="G185" s="34"/>
      <c r="H185" s="34"/>
      <c r="I185" s="181"/>
      <c r="J185" s="34"/>
      <c r="K185" s="34"/>
      <c r="L185" s="37"/>
      <c r="M185" s="182"/>
      <c r="N185" s="183"/>
      <c r="O185" s="62"/>
      <c r="P185" s="62"/>
      <c r="Q185" s="62"/>
      <c r="R185" s="62"/>
      <c r="S185" s="62"/>
      <c r="T185" s="63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5" t="s">
        <v>121</v>
      </c>
      <c r="AU185" s="15" t="s">
        <v>81</v>
      </c>
    </row>
    <row r="186" spans="1:65" s="2" customFormat="1" ht="29.25">
      <c r="A186" s="32"/>
      <c r="B186" s="33"/>
      <c r="C186" s="34"/>
      <c r="D186" s="179" t="s">
        <v>294</v>
      </c>
      <c r="E186" s="34"/>
      <c r="F186" s="207" t="s">
        <v>309</v>
      </c>
      <c r="G186" s="34"/>
      <c r="H186" s="34"/>
      <c r="I186" s="181"/>
      <c r="J186" s="34"/>
      <c r="K186" s="34"/>
      <c r="L186" s="37"/>
      <c r="M186" s="182"/>
      <c r="N186" s="183"/>
      <c r="O186" s="62"/>
      <c r="P186" s="62"/>
      <c r="Q186" s="62"/>
      <c r="R186" s="62"/>
      <c r="S186" s="62"/>
      <c r="T186" s="63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5" t="s">
        <v>294</v>
      </c>
      <c r="AU186" s="15" t="s">
        <v>81</v>
      </c>
    </row>
    <row r="187" spans="1:65" s="12" customFormat="1" ht="25.9" customHeight="1">
      <c r="B187" s="150"/>
      <c r="C187" s="151"/>
      <c r="D187" s="152" t="s">
        <v>73</v>
      </c>
      <c r="E187" s="153" t="s">
        <v>310</v>
      </c>
      <c r="F187" s="153" t="s">
        <v>311</v>
      </c>
      <c r="G187" s="151"/>
      <c r="H187" s="151"/>
      <c r="I187" s="154"/>
      <c r="J187" s="155">
        <f>BK187</f>
        <v>0</v>
      </c>
      <c r="K187" s="151"/>
      <c r="L187" s="156"/>
      <c r="M187" s="157"/>
      <c r="N187" s="158"/>
      <c r="O187" s="158"/>
      <c r="P187" s="159">
        <f>P188+P207+P216</f>
        <v>0</v>
      </c>
      <c r="Q187" s="158"/>
      <c r="R187" s="159">
        <f>R188+R207+R216</f>
        <v>0</v>
      </c>
      <c r="S187" s="158"/>
      <c r="T187" s="160">
        <f>T188+T207+T216</f>
        <v>0</v>
      </c>
      <c r="AR187" s="161" t="s">
        <v>146</v>
      </c>
      <c r="AT187" s="162" t="s">
        <v>73</v>
      </c>
      <c r="AU187" s="162" t="s">
        <v>74</v>
      </c>
      <c r="AY187" s="161" t="s">
        <v>112</v>
      </c>
      <c r="BK187" s="163">
        <f>BK188+BK207+BK216</f>
        <v>0</v>
      </c>
    </row>
    <row r="188" spans="1:65" s="12" customFormat="1" ht="22.9" customHeight="1">
      <c r="B188" s="150"/>
      <c r="C188" s="151"/>
      <c r="D188" s="152" t="s">
        <v>73</v>
      </c>
      <c r="E188" s="164" t="s">
        <v>312</v>
      </c>
      <c r="F188" s="164" t="s">
        <v>313</v>
      </c>
      <c r="G188" s="151"/>
      <c r="H188" s="151"/>
      <c r="I188" s="154"/>
      <c r="J188" s="165">
        <f>BK188</f>
        <v>0</v>
      </c>
      <c r="K188" s="151"/>
      <c r="L188" s="156"/>
      <c r="M188" s="157"/>
      <c r="N188" s="158"/>
      <c r="O188" s="158"/>
      <c r="P188" s="159">
        <f>SUM(P189:P206)</f>
        <v>0</v>
      </c>
      <c r="Q188" s="158"/>
      <c r="R188" s="159">
        <f>SUM(R189:R206)</f>
        <v>0</v>
      </c>
      <c r="S188" s="158"/>
      <c r="T188" s="160">
        <f>SUM(T189:T206)</f>
        <v>0</v>
      </c>
      <c r="AR188" s="161" t="s">
        <v>146</v>
      </c>
      <c r="AT188" s="162" t="s">
        <v>73</v>
      </c>
      <c r="AU188" s="162" t="s">
        <v>79</v>
      </c>
      <c r="AY188" s="161" t="s">
        <v>112</v>
      </c>
      <c r="BK188" s="163">
        <f>SUM(BK189:BK206)</f>
        <v>0</v>
      </c>
    </row>
    <row r="189" spans="1:65" s="2" customFormat="1" ht="16.5" customHeight="1">
      <c r="A189" s="32"/>
      <c r="B189" s="33"/>
      <c r="C189" s="166" t="s">
        <v>314</v>
      </c>
      <c r="D189" s="166" t="s">
        <v>114</v>
      </c>
      <c r="E189" s="167" t="s">
        <v>315</v>
      </c>
      <c r="F189" s="168" t="s">
        <v>316</v>
      </c>
      <c r="G189" s="169" t="s">
        <v>307</v>
      </c>
      <c r="H189" s="170">
        <v>1</v>
      </c>
      <c r="I189" s="171"/>
      <c r="J189" s="172">
        <f>ROUND(I189*H189,2)</f>
        <v>0</v>
      </c>
      <c r="K189" s="168" t="s">
        <v>19</v>
      </c>
      <c r="L189" s="37"/>
      <c r="M189" s="173" t="s">
        <v>19</v>
      </c>
      <c r="N189" s="174" t="s">
        <v>45</v>
      </c>
      <c r="O189" s="62"/>
      <c r="P189" s="175">
        <f>O189*H189</f>
        <v>0</v>
      </c>
      <c r="Q189" s="175">
        <v>0</v>
      </c>
      <c r="R189" s="175">
        <f>Q189*H189</f>
        <v>0</v>
      </c>
      <c r="S189" s="175">
        <v>0</v>
      </c>
      <c r="T189" s="17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7" t="s">
        <v>317</v>
      </c>
      <c r="AT189" s="177" t="s">
        <v>114</v>
      </c>
      <c r="AU189" s="177" t="s">
        <v>81</v>
      </c>
      <c r="AY189" s="15" t="s">
        <v>112</v>
      </c>
      <c r="BE189" s="178">
        <f>IF(N189="základní",J189,0)</f>
        <v>0</v>
      </c>
      <c r="BF189" s="178">
        <f>IF(N189="snížená",J189,0)</f>
        <v>0</v>
      </c>
      <c r="BG189" s="178">
        <f>IF(N189="zákl. přenesená",J189,0)</f>
        <v>0</v>
      </c>
      <c r="BH189" s="178">
        <f>IF(N189="sníž. přenesená",J189,0)</f>
        <v>0</v>
      </c>
      <c r="BI189" s="178">
        <f>IF(N189="nulová",J189,0)</f>
        <v>0</v>
      </c>
      <c r="BJ189" s="15" t="s">
        <v>79</v>
      </c>
      <c r="BK189" s="178">
        <f>ROUND(I189*H189,2)</f>
        <v>0</v>
      </c>
      <c r="BL189" s="15" t="s">
        <v>317</v>
      </c>
      <c r="BM189" s="177" t="s">
        <v>318</v>
      </c>
    </row>
    <row r="190" spans="1:65" s="2" customFormat="1" ht="11.25">
      <c r="A190" s="32"/>
      <c r="B190" s="33"/>
      <c r="C190" s="34"/>
      <c r="D190" s="179" t="s">
        <v>121</v>
      </c>
      <c r="E190" s="34"/>
      <c r="F190" s="180" t="s">
        <v>316</v>
      </c>
      <c r="G190" s="34"/>
      <c r="H190" s="34"/>
      <c r="I190" s="181"/>
      <c r="J190" s="34"/>
      <c r="K190" s="34"/>
      <c r="L190" s="37"/>
      <c r="M190" s="182"/>
      <c r="N190" s="183"/>
      <c r="O190" s="62"/>
      <c r="P190" s="62"/>
      <c r="Q190" s="62"/>
      <c r="R190" s="62"/>
      <c r="S190" s="62"/>
      <c r="T190" s="63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T190" s="15" t="s">
        <v>121</v>
      </c>
      <c r="AU190" s="15" t="s">
        <v>81</v>
      </c>
    </row>
    <row r="191" spans="1:65" s="2" customFormat="1" ht="19.5">
      <c r="A191" s="32"/>
      <c r="B191" s="33"/>
      <c r="C191" s="34"/>
      <c r="D191" s="179" t="s">
        <v>294</v>
      </c>
      <c r="E191" s="34"/>
      <c r="F191" s="207" t="s">
        <v>319</v>
      </c>
      <c r="G191" s="34"/>
      <c r="H191" s="34"/>
      <c r="I191" s="181"/>
      <c r="J191" s="34"/>
      <c r="K191" s="34"/>
      <c r="L191" s="37"/>
      <c r="M191" s="182"/>
      <c r="N191" s="183"/>
      <c r="O191" s="62"/>
      <c r="P191" s="62"/>
      <c r="Q191" s="62"/>
      <c r="R191" s="62"/>
      <c r="S191" s="62"/>
      <c r="T191" s="63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5" t="s">
        <v>294</v>
      </c>
      <c r="AU191" s="15" t="s">
        <v>81</v>
      </c>
    </row>
    <row r="192" spans="1:65" s="2" customFormat="1" ht="16.5" customHeight="1">
      <c r="A192" s="32"/>
      <c r="B192" s="33"/>
      <c r="C192" s="166" t="s">
        <v>320</v>
      </c>
      <c r="D192" s="166" t="s">
        <v>114</v>
      </c>
      <c r="E192" s="167" t="s">
        <v>321</v>
      </c>
      <c r="F192" s="168" t="s">
        <v>322</v>
      </c>
      <c r="G192" s="169" t="s">
        <v>307</v>
      </c>
      <c r="H192" s="170">
        <v>1</v>
      </c>
      <c r="I192" s="171"/>
      <c r="J192" s="172">
        <f>ROUND(I192*H192,2)</f>
        <v>0</v>
      </c>
      <c r="K192" s="168" t="s">
        <v>19</v>
      </c>
      <c r="L192" s="37"/>
      <c r="M192" s="173" t="s">
        <v>19</v>
      </c>
      <c r="N192" s="174" t="s">
        <v>45</v>
      </c>
      <c r="O192" s="62"/>
      <c r="P192" s="175">
        <f>O192*H192</f>
        <v>0</v>
      </c>
      <c r="Q192" s="175">
        <v>0</v>
      </c>
      <c r="R192" s="175">
        <f>Q192*H192</f>
        <v>0</v>
      </c>
      <c r="S192" s="175">
        <v>0</v>
      </c>
      <c r="T192" s="17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7" t="s">
        <v>317</v>
      </c>
      <c r="AT192" s="177" t="s">
        <v>114</v>
      </c>
      <c r="AU192" s="177" t="s">
        <v>81</v>
      </c>
      <c r="AY192" s="15" t="s">
        <v>112</v>
      </c>
      <c r="BE192" s="178">
        <f>IF(N192="základní",J192,0)</f>
        <v>0</v>
      </c>
      <c r="BF192" s="178">
        <f>IF(N192="snížená",J192,0)</f>
        <v>0</v>
      </c>
      <c r="BG192" s="178">
        <f>IF(N192="zákl. přenesená",J192,0)</f>
        <v>0</v>
      </c>
      <c r="BH192" s="178">
        <f>IF(N192="sníž. přenesená",J192,0)</f>
        <v>0</v>
      </c>
      <c r="BI192" s="178">
        <f>IF(N192="nulová",J192,0)</f>
        <v>0</v>
      </c>
      <c r="BJ192" s="15" t="s">
        <v>79</v>
      </c>
      <c r="BK192" s="178">
        <f>ROUND(I192*H192,2)</f>
        <v>0</v>
      </c>
      <c r="BL192" s="15" t="s">
        <v>317</v>
      </c>
      <c r="BM192" s="177" t="s">
        <v>323</v>
      </c>
    </row>
    <row r="193" spans="1:65" s="2" customFormat="1" ht="11.25">
      <c r="A193" s="32"/>
      <c r="B193" s="33"/>
      <c r="C193" s="34"/>
      <c r="D193" s="179" t="s">
        <v>121</v>
      </c>
      <c r="E193" s="34"/>
      <c r="F193" s="180" t="s">
        <v>322</v>
      </c>
      <c r="G193" s="34"/>
      <c r="H193" s="34"/>
      <c r="I193" s="181"/>
      <c r="J193" s="34"/>
      <c r="K193" s="34"/>
      <c r="L193" s="37"/>
      <c r="M193" s="182"/>
      <c r="N193" s="183"/>
      <c r="O193" s="62"/>
      <c r="P193" s="62"/>
      <c r="Q193" s="62"/>
      <c r="R193" s="62"/>
      <c r="S193" s="62"/>
      <c r="T193" s="63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T193" s="15" t="s">
        <v>121</v>
      </c>
      <c r="AU193" s="15" t="s">
        <v>81</v>
      </c>
    </row>
    <row r="194" spans="1:65" s="2" customFormat="1" ht="19.5">
      <c r="A194" s="32"/>
      <c r="B194" s="33"/>
      <c r="C194" s="34"/>
      <c r="D194" s="179" t="s">
        <v>294</v>
      </c>
      <c r="E194" s="34"/>
      <c r="F194" s="207" t="s">
        <v>324</v>
      </c>
      <c r="G194" s="34"/>
      <c r="H194" s="34"/>
      <c r="I194" s="181"/>
      <c r="J194" s="34"/>
      <c r="K194" s="34"/>
      <c r="L194" s="37"/>
      <c r="M194" s="182"/>
      <c r="N194" s="183"/>
      <c r="O194" s="62"/>
      <c r="P194" s="62"/>
      <c r="Q194" s="62"/>
      <c r="R194" s="62"/>
      <c r="S194" s="62"/>
      <c r="T194" s="63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5" t="s">
        <v>294</v>
      </c>
      <c r="AU194" s="15" t="s">
        <v>81</v>
      </c>
    </row>
    <row r="195" spans="1:65" s="13" customFormat="1" ht="11.25">
      <c r="B195" s="186"/>
      <c r="C195" s="187"/>
      <c r="D195" s="179" t="s">
        <v>125</v>
      </c>
      <c r="E195" s="188" t="s">
        <v>19</v>
      </c>
      <c r="F195" s="189" t="s">
        <v>325</v>
      </c>
      <c r="G195" s="187"/>
      <c r="H195" s="190">
        <v>1</v>
      </c>
      <c r="I195" s="191"/>
      <c r="J195" s="187"/>
      <c r="K195" s="187"/>
      <c r="L195" s="192"/>
      <c r="M195" s="193"/>
      <c r="N195" s="194"/>
      <c r="O195" s="194"/>
      <c r="P195" s="194"/>
      <c r="Q195" s="194"/>
      <c r="R195" s="194"/>
      <c r="S195" s="194"/>
      <c r="T195" s="195"/>
      <c r="AT195" s="196" t="s">
        <v>125</v>
      </c>
      <c r="AU195" s="196" t="s">
        <v>81</v>
      </c>
      <c r="AV195" s="13" t="s">
        <v>81</v>
      </c>
      <c r="AW195" s="13" t="s">
        <v>35</v>
      </c>
      <c r="AX195" s="13" t="s">
        <v>79</v>
      </c>
      <c r="AY195" s="196" t="s">
        <v>112</v>
      </c>
    </row>
    <row r="196" spans="1:65" s="2" customFormat="1" ht="16.5" customHeight="1">
      <c r="A196" s="32"/>
      <c r="B196" s="33"/>
      <c r="C196" s="166" t="s">
        <v>326</v>
      </c>
      <c r="D196" s="166" t="s">
        <v>114</v>
      </c>
      <c r="E196" s="167" t="s">
        <v>327</v>
      </c>
      <c r="F196" s="168" t="s">
        <v>328</v>
      </c>
      <c r="G196" s="169" t="s">
        <v>307</v>
      </c>
      <c r="H196" s="170">
        <v>1</v>
      </c>
      <c r="I196" s="171"/>
      <c r="J196" s="172">
        <f>ROUND(I196*H196,2)</f>
        <v>0</v>
      </c>
      <c r="K196" s="168" t="s">
        <v>19</v>
      </c>
      <c r="L196" s="37"/>
      <c r="M196" s="173" t="s">
        <v>19</v>
      </c>
      <c r="N196" s="174" t="s">
        <v>45</v>
      </c>
      <c r="O196" s="62"/>
      <c r="P196" s="175">
        <f>O196*H196</f>
        <v>0</v>
      </c>
      <c r="Q196" s="175">
        <v>0</v>
      </c>
      <c r="R196" s="175">
        <f>Q196*H196</f>
        <v>0</v>
      </c>
      <c r="S196" s="175">
        <v>0</v>
      </c>
      <c r="T196" s="176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7" t="s">
        <v>317</v>
      </c>
      <c r="AT196" s="177" t="s">
        <v>114</v>
      </c>
      <c r="AU196" s="177" t="s">
        <v>81</v>
      </c>
      <c r="AY196" s="15" t="s">
        <v>112</v>
      </c>
      <c r="BE196" s="178">
        <f>IF(N196="základní",J196,0)</f>
        <v>0</v>
      </c>
      <c r="BF196" s="178">
        <f>IF(N196="snížená",J196,0)</f>
        <v>0</v>
      </c>
      <c r="BG196" s="178">
        <f>IF(N196="zákl. přenesená",J196,0)</f>
        <v>0</v>
      </c>
      <c r="BH196" s="178">
        <f>IF(N196="sníž. přenesená",J196,0)</f>
        <v>0</v>
      </c>
      <c r="BI196" s="178">
        <f>IF(N196="nulová",J196,0)</f>
        <v>0</v>
      </c>
      <c r="BJ196" s="15" t="s">
        <v>79</v>
      </c>
      <c r="BK196" s="178">
        <f>ROUND(I196*H196,2)</f>
        <v>0</v>
      </c>
      <c r="BL196" s="15" t="s">
        <v>317</v>
      </c>
      <c r="BM196" s="177" t="s">
        <v>329</v>
      </c>
    </row>
    <row r="197" spans="1:65" s="2" customFormat="1" ht="11.25">
      <c r="A197" s="32"/>
      <c r="B197" s="33"/>
      <c r="C197" s="34"/>
      <c r="D197" s="179" t="s">
        <v>121</v>
      </c>
      <c r="E197" s="34"/>
      <c r="F197" s="180" t="s">
        <v>328</v>
      </c>
      <c r="G197" s="34"/>
      <c r="H197" s="34"/>
      <c r="I197" s="181"/>
      <c r="J197" s="34"/>
      <c r="K197" s="34"/>
      <c r="L197" s="37"/>
      <c r="M197" s="182"/>
      <c r="N197" s="183"/>
      <c r="O197" s="62"/>
      <c r="P197" s="62"/>
      <c r="Q197" s="62"/>
      <c r="R197" s="62"/>
      <c r="S197" s="62"/>
      <c r="T197" s="63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5" t="s">
        <v>121</v>
      </c>
      <c r="AU197" s="15" t="s">
        <v>81</v>
      </c>
    </row>
    <row r="198" spans="1:65" s="2" customFormat="1" ht="16.5" customHeight="1">
      <c r="A198" s="32"/>
      <c r="B198" s="33"/>
      <c r="C198" s="166" t="s">
        <v>330</v>
      </c>
      <c r="D198" s="166" t="s">
        <v>114</v>
      </c>
      <c r="E198" s="167" t="s">
        <v>331</v>
      </c>
      <c r="F198" s="168" t="s">
        <v>332</v>
      </c>
      <c r="G198" s="169" t="s">
        <v>307</v>
      </c>
      <c r="H198" s="170">
        <v>1</v>
      </c>
      <c r="I198" s="171"/>
      <c r="J198" s="172">
        <f>ROUND(I198*H198,2)</f>
        <v>0</v>
      </c>
      <c r="K198" s="168" t="s">
        <v>19</v>
      </c>
      <c r="L198" s="37"/>
      <c r="M198" s="173" t="s">
        <v>19</v>
      </c>
      <c r="N198" s="174" t="s">
        <v>45</v>
      </c>
      <c r="O198" s="62"/>
      <c r="P198" s="175">
        <f>O198*H198</f>
        <v>0</v>
      </c>
      <c r="Q198" s="175">
        <v>0</v>
      </c>
      <c r="R198" s="175">
        <f>Q198*H198</f>
        <v>0</v>
      </c>
      <c r="S198" s="175">
        <v>0</v>
      </c>
      <c r="T198" s="17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7" t="s">
        <v>317</v>
      </c>
      <c r="AT198" s="177" t="s">
        <v>114</v>
      </c>
      <c r="AU198" s="177" t="s">
        <v>81</v>
      </c>
      <c r="AY198" s="15" t="s">
        <v>112</v>
      </c>
      <c r="BE198" s="178">
        <f>IF(N198="základní",J198,0)</f>
        <v>0</v>
      </c>
      <c r="BF198" s="178">
        <f>IF(N198="snížená",J198,0)</f>
        <v>0</v>
      </c>
      <c r="BG198" s="178">
        <f>IF(N198="zákl. přenesená",J198,0)</f>
        <v>0</v>
      </c>
      <c r="BH198" s="178">
        <f>IF(N198="sníž. přenesená",J198,0)</f>
        <v>0</v>
      </c>
      <c r="BI198" s="178">
        <f>IF(N198="nulová",J198,0)</f>
        <v>0</v>
      </c>
      <c r="BJ198" s="15" t="s">
        <v>79</v>
      </c>
      <c r="BK198" s="178">
        <f>ROUND(I198*H198,2)</f>
        <v>0</v>
      </c>
      <c r="BL198" s="15" t="s">
        <v>317</v>
      </c>
      <c r="BM198" s="177" t="s">
        <v>333</v>
      </c>
    </row>
    <row r="199" spans="1:65" s="2" customFormat="1" ht="11.25">
      <c r="A199" s="32"/>
      <c r="B199" s="33"/>
      <c r="C199" s="34"/>
      <c r="D199" s="179" t="s">
        <v>121</v>
      </c>
      <c r="E199" s="34"/>
      <c r="F199" s="180" t="s">
        <v>332</v>
      </c>
      <c r="G199" s="34"/>
      <c r="H199" s="34"/>
      <c r="I199" s="181"/>
      <c r="J199" s="34"/>
      <c r="K199" s="34"/>
      <c r="L199" s="37"/>
      <c r="M199" s="182"/>
      <c r="N199" s="183"/>
      <c r="O199" s="62"/>
      <c r="P199" s="62"/>
      <c r="Q199" s="62"/>
      <c r="R199" s="62"/>
      <c r="S199" s="62"/>
      <c r="T199" s="63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T199" s="15" t="s">
        <v>121</v>
      </c>
      <c r="AU199" s="15" t="s">
        <v>81</v>
      </c>
    </row>
    <row r="200" spans="1:65" s="2" customFormat="1" ht="19.5">
      <c r="A200" s="32"/>
      <c r="B200" s="33"/>
      <c r="C200" s="34"/>
      <c r="D200" s="179" t="s">
        <v>294</v>
      </c>
      <c r="E200" s="34"/>
      <c r="F200" s="207" t="s">
        <v>334</v>
      </c>
      <c r="G200" s="34"/>
      <c r="H200" s="34"/>
      <c r="I200" s="181"/>
      <c r="J200" s="34"/>
      <c r="K200" s="34"/>
      <c r="L200" s="37"/>
      <c r="M200" s="182"/>
      <c r="N200" s="183"/>
      <c r="O200" s="62"/>
      <c r="P200" s="62"/>
      <c r="Q200" s="62"/>
      <c r="R200" s="62"/>
      <c r="S200" s="62"/>
      <c r="T200" s="63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5" t="s">
        <v>294</v>
      </c>
      <c r="AU200" s="15" t="s">
        <v>81</v>
      </c>
    </row>
    <row r="201" spans="1:65" s="2" customFormat="1" ht="16.5" customHeight="1">
      <c r="A201" s="32"/>
      <c r="B201" s="33"/>
      <c r="C201" s="166" t="s">
        <v>335</v>
      </c>
      <c r="D201" s="166" t="s">
        <v>114</v>
      </c>
      <c r="E201" s="167" t="s">
        <v>336</v>
      </c>
      <c r="F201" s="168" t="s">
        <v>337</v>
      </c>
      <c r="G201" s="169" t="s">
        <v>307</v>
      </c>
      <c r="H201" s="170">
        <v>1</v>
      </c>
      <c r="I201" s="171"/>
      <c r="J201" s="172">
        <f>ROUND(I201*H201,2)</f>
        <v>0</v>
      </c>
      <c r="K201" s="168" t="s">
        <v>19</v>
      </c>
      <c r="L201" s="37"/>
      <c r="M201" s="173" t="s">
        <v>19</v>
      </c>
      <c r="N201" s="174" t="s">
        <v>45</v>
      </c>
      <c r="O201" s="62"/>
      <c r="P201" s="175">
        <f>O201*H201</f>
        <v>0</v>
      </c>
      <c r="Q201" s="175">
        <v>0</v>
      </c>
      <c r="R201" s="175">
        <f>Q201*H201</f>
        <v>0</v>
      </c>
      <c r="S201" s="175">
        <v>0</v>
      </c>
      <c r="T201" s="176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77" t="s">
        <v>317</v>
      </c>
      <c r="AT201" s="177" t="s">
        <v>114</v>
      </c>
      <c r="AU201" s="177" t="s">
        <v>81</v>
      </c>
      <c r="AY201" s="15" t="s">
        <v>112</v>
      </c>
      <c r="BE201" s="178">
        <f>IF(N201="základní",J201,0)</f>
        <v>0</v>
      </c>
      <c r="BF201" s="178">
        <f>IF(N201="snížená",J201,0)</f>
        <v>0</v>
      </c>
      <c r="BG201" s="178">
        <f>IF(N201="zákl. přenesená",J201,0)</f>
        <v>0</v>
      </c>
      <c r="BH201" s="178">
        <f>IF(N201="sníž. přenesená",J201,0)</f>
        <v>0</v>
      </c>
      <c r="BI201" s="178">
        <f>IF(N201="nulová",J201,0)</f>
        <v>0</v>
      </c>
      <c r="BJ201" s="15" t="s">
        <v>79</v>
      </c>
      <c r="BK201" s="178">
        <f>ROUND(I201*H201,2)</f>
        <v>0</v>
      </c>
      <c r="BL201" s="15" t="s">
        <v>317</v>
      </c>
      <c r="BM201" s="177" t="s">
        <v>338</v>
      </c>
    </row>
    <row r="202" spans="1:65" s="2" customFormat="1" ht="11.25">
      <c r="A202" s="32"/>
      <c r="B202" s="33"/>
      <c r="C202" s="34"/>
      <c r="D202" s="179" t="s">
        <v>121</v>
      </c>
      <c r="E202" s="34"/>
      <c r="F202" s="180" t="s">
        <v>337</v>
      </c>
      <c r="G202" s="34"/>
      <c r="H202" s="34"/>
      <c r="I202" s="181"/>
      <c r="J202" s="34"/>
      <c r="K202" s="34"/>
      <c r="L202" s="37"/>
      <c r="M202" s="182"/>
      <c r="N202" s="183"/>
      <c r="O202" s="62"/>
      <c r="P202" s="62"/>
      <c r="Q202" s="62"/>
      <c r="R202" s="62"/>
      <c r="S202" s="62"/>
      <c r="T202" s="63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T202" s="15" t="s">
        <v>121</v>
      </c>
      <c r="AU202" s="15" t="s">
        <v>81</v>
      </c>
    </row>
    <row r="203" spans="1:65" s="2" customFormat="1" ht="29.25">
      <c r="A203" s="32"/>
      <c r="B203" s="33"/>
      <c r="C203" s="34"/>
      <c r="D203" s="179" t="s">
        <v>294</v>
      </c>
      <c r="E203" s="34"/>
      <c r="F203" s="207" t="s">
        <v>339</v>
      </c>
      <c r="G203" s="34"/>
      <c r="H203" s="34"/>
      <c r="I203" s="181"/>
      <c r="J203" s="34"/>
      <c r="K203" s="34"/>
      <c r="L203" s="37"/>
      <c r="M203" s="182"/>
      <c r="N203" s="183"/>
      <c r="O203" s="62"/>
      <c r="P203" s="62"/>
      <c r="Q203" s="62"/>
      <c r="R203" s="62"/>
      <c r="S203" s="62"/>
      <c r="T203" s="63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5" t="s">
        <v>294</v>
      </c>
      <c r="AU203" s="15" t="s">
        <v>81</v>
      </c>
    </row>
    <row r="204" spans="1:65" s="2" customFormat="1" ht="16.5" customHeight="1">
      <c r="A204" s="32"/>
      <c r="B204" s="33"/>
      <c r="C204" s="166" t="s">
        <v>340</v>
      </c>
      <c r="D204" s="166" t="s">
        <v>114</v>
      </c>
      <c r="E204" s="167" t="s">
        <v>341</v>
      </c>
      <c r="F204" s="168" t="s">
        <v>342</v>
      </c>
      <c r="G204" s="169" t="s">
        <v>307</v>
      </c>
      <c r="H204" s="170">
        <v>1</v>
      </c>
      <c r="I204" s="171"/>
      <c r="J204" s="172">
        <f>ROUND(I204*H204,2)</f>
        <v>0</v>
      </c>
      <c r="K204" s="168" t="s">
        <v>19</v>
      </c>
      <c r="L204" s="37"/>
      <c r="M204" s="173" t="s">
        <v>19</v>
      </c>
      <c r="N204" s="174" t="s">
        <v>45</v>
      </c>
      <c r="O204" s="62"/>
      <c r="P204" s="175">
        <f>O204*H204</f>
        <v>0</v>
      </c>
      <c r="Q204" s="175">
        <v>0</v>
      </c>
      <c r="R204" s="175">
        <f>Q204*H204</f>
        <v>0</v>
      </c>
      <c r="S204" s="175">
        <v>0</v>
      </c>
      <c r="T204" s="176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77" t="s">
        <v>317</v>
      </c>
      <c r="AT204" s="177" t="s">
        <v>114</v>
      </c>
      <c r="AU204" s="177" t="s">
        <v>81</v>
      </c>
      <c r="AY204" s="15" t="s">
        <v>112</v>
      </c>
      <c r="BE204" s="178">
        <f>IF(N204="základní",J204,0)</f>
        <v>0</v>
      </c>
      <c r="BF204" s="178">
        <f>IF(N204="snížená",J204,0)</f>
        <v>0</v>
      </c>
      <c r="BG204" s="178">
        <f>IF(N204="zákl. přenesená",J204,0)</f>
        <v>0</v>
      </c>
      <c r="BH204" s="178">
        <f>IF(N204="sníž. přenesená",J204,0)</f>
        <v>0</v>
      </c>
      <c r="BI204" s="178">
        <f>IF(N204="nulová",J204,0)</f>
        <v>0</v>
      </c>
      <c r="BJ204" s="15" t="s">
        <v>79</v>
      </c>
      <c r="BK204" s="178">
        <f>ROUND(I204*H204,2)</f>
        <v>0</v>
      </c>
      <c r="BL204" s="15" t="s">
        <v>317</v>
      </c>
      <c r="BM204" s="177" t="s">
        <v>343</v>
      </c>
    </row>
    <row r="205" spans="1:65" s="2" customFormat="1" ht="11.25">
      <c r="A205" s="32"/>
      <c r="B205" s="33"/>
      <c r="C205" s="34"/>
      <c r="D205" s="179" t="s">
        <v>121</v>
      </c>
      <c r="E205" s="34"/>
      <c r="F205" s="180" t="s">
        <v>342</v>
      </c>
      <c r="G205" s="34"/>
      <c r="H205" s="34"/>
      <c r="I205" s="181"/>
      <c r="J205" s="34"/>
      <c r="K205" s="34"/>
      <c r="L205" s="37"/>
      <c r="M205" s="182"/>
      <c r="N205" s="183"/>
      <c r="O205" s="62"/>
      <c r="P205" s="62"/>
      <c r="Q205" s="62"/>
      <c r="R205" s="62"/>
      <c r="S205" s="62"/>
      <c r="T205" s="63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T205" s="15" t="s">
        <v>121</v>
      </c>
      <c r="AU205" s="15" t="s">
        <v>81</v>
      </c>
    </row>
    <row r="206" spans="1:65" s="2" customFormat="1" ht="29.25">
      <c r="A206" s="32"/>
      <c r="B206" s="33"/>
      <c r="C206" s="34"/>
      <c r="D206" s="179" t="s">
        <v>294</v>
      </c>
      <c r="E206" s="34"/>
      <c r="F206" s="207" t="s">
        <v>344</v>
      </c>
      <c r="G206" s="34"/>
      <c r="H206" s="34"/>
      <c r="I206" s="181"/>
      <c r="J206" s="34"/>
      <c r="K206" s="34"/>
      <c r="L206" s="37"/>
      <c r="M206" s="182"/>
      <c r="N206" s="183"/>
      <c r="O206" s="62"/>
      <c r="P206" s="62"/>
      <c r="Q206" s="62"/>
      <c r="R206" s="62"/>
      <c r="S206" s="62"/>
      <c r="T206" s="63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5" t="s">
        <v>294</v>
      </c>
      <c r="AU206" s="15" t="s">
        <v>81</v>
      </c>
    </row>
    <row r="207" spans="1:65" s="12" customFormat="1" ht="22.9" customHeight="1">
      <c r="B207" s="150"/>
      <c r="C207" s="151"/>
      <c r="D207" s="152" t="s">
        <v>73</v>
      </c>
      <c r="E207" s="164" t="s">
        <v>345</v>
      </c>
      <c r="F207" s="164" t="s">
        <v>346</v>
      </c>
      <c r="G207" s="151"/>
      <c r="H207" s="151"/>
      <c r="I207" s="154"/>
      <c r="J207" s="165">
        <f>BK207</f>
        <v>0</v>
      </c>
      <c r="K207" s="151"/>
      <c r="L207" s="156"/>
      <c r="M207" s="157"/>
      <c r="N207" s="158"/>
      <c r="O207" s="158"/>
      <c r="P207" s="159">
        <f>SUM(P208:P215)</f>
        <v>0</v>
      </c>
      <c r="Q207" s="158"/>
      <c r="R207" s="159">
        <f>SUM(R208:R215)</f>
        <v>0</v>
      </c>
      <c r="S207" s="158"/>
      <c r="T207" s="160">
        <f>SUM(T208:T215)</f>
        <v>0</v>
      </c>
      <c r="AR207" s="161" t="s">
        <v>146</v>
      </c>
      <c r="AT207" s="162" t="s">
        <v>73</v>
      </c>
      <c r="AU207" s="162" t="s">
        <v>79</v>
      </c>
      <c r="AY207" s="161" t="s">
        <v>112</v>
      </c>
      <c r="BK207" s="163">
        <f>SUM(BK208:BK215)</f>
        <v>0</v>
      </c>
    </row>
    <row r="208" spans="1:65" s="2" customFormat="1" ht="16.5" customHeight="1">
      <c r="A208" s="32"/>
      <c r="B208" s="33"/>
      <c r="C208" s="166" t="s">
        <v>347</v>
      </c>
      <c r="D208" s="166" t="s">
        <v>114</v>
      </c>
      <c r="E208" s="167" t="s">
        <v>348</v>
      </c>
      <c r="F208" s="168" t="s">
        <v>346</v>
      </c>
      <c r="G208" s="169" t="s">
        <v>307</v>
      </c>
      <c r="H208" s="170">
        <v>1</v>
      </c>
      <c r="I208" s="171"/>
      <c r="J208" s="172">
        <f>ROUND(I208*H208,2)</f>
        <v>0</v>
      </c>
      <c r="K208" s="168" t="s">
        <v>19</v>
      </c>
      <c r="L208" s="37"/>
      <c r="M208" s="173" t="s">
        <v>19</v>
      </c>
      <c r="N208" s="174" t="s">
        <v>45</v>
      </c>
      <c r="O208" s="62"/>
      <c r="P208" s="175">
        <f>O208*H208</f>
        <v>0</v>
      </c>
      <c r="Q208" s="175">
        <v>0</v>
      </c>
      <c r="R208" s="175">
        <f>Q208*H208</f>
        <v>0</v>
      </c>
      <c r="S208" s="175">
        <v>0</v>
      </c>
      <c r="T208" s="176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77" t="s">
        <v>317</v>
      </c>
      <c r="AT208" s="177" t="s">
        <v>114</v>
      </c>
      <c r="AU208" s="177" t="s">
        <v>81</v>
      </c>
      <c r="AY208" s="15" t="s">
        <v>112</v>
      </c>
      <c r="BE208" s="178">
        <f>IF(N208="základní",J208,0)</f>
        <v>0</v>
      </c>
      <c r="BF208" s="178">
        <f>IF(N208="snížená",J208,0)</f>
        <v>0</v>
      </c>
      <c r="BG208" s="178">
        <f>IF(N208="zákl. přenesená",J208,0)</f>
        <v>0</v>
      </c>
      <c r="BH208" s="178">
        <f>IF(N208="sníž. přenesená",J208,0)</f>
        <v>0</v>
      </c>
      <c r="BI208" s="178">
        <f>IF(N208="nulová",J208,0)</f>
        <v>0</v>
      </c>
      <c r="BJ208" s="15" t="s">
        <v>79</v>
      </c>
      <c r="BK208" s="178">
        <f>ROUND(I208*H208,2)</f>
        <v>0</v>
      </c>
      <c r="BL208" s="15" t="s">
        <v>317</v>
      </c>
      <c r="BM208" s="177" t="s">
        <v>349</v>
      </c>
    </row>
    <row r="209" spans="1:65" s="2" customFormat="1" ht="11.25">
      <c r="A209" s="32"/>
      <c r="B209" s="33"/>
      <c r="C209" s="34"/>
      <c r="D209" s="179" t="s">
        <v>121</v>
      </c>
      <c r="E209" s="34"/>
      <c r="F209" s="180" t="s">
        <v>346</v>
      </c>
      <c r="G209" s="34"/>
      <c r="H209" s="34"/>
      <c r="I209" s="181"/>
      <c r="J209" s="34"/>
      <c r="K209" s="34"/>
      <c r="L209" s="37"/>
      <c r="M209" s="182"/>
      <c r="N209" s="183"/>
      <c r="O209" s="62"/>
      <c r="P209" s="62"/>
      <c r="Q209" s="62"/>
      <c r="R209" s="62"/>
      <c r="S209" s="62"/>
      <c r="T209" s="63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5" t="s">
        <v>121</v>
      </c>
      <c r="AU209" s="15" t="s">
        <v>81</v>
      </c>
    </row>
    <row r="210" spans="1:65" s="2" customFormat="1" ht="39">
      <c r="A210" s="32"/>
      <c r="B210" s="33"/>
      <c r="C210" s="34"/>
      <c r="D210" s="179" t="s">
        <v>294</v>
      </c>
      <c r="E210" s="34"/>
      <c r="F210" s="207" t="s">
        <v>350</v>
      </c>
      <c r="G210" s="34"/>
      <c r="H210" s="34"/>
      <c r="I210" s="181"/>
      <c r="J210" s="34"/>
      <c r="K210" s="34"/>
      <c r="L210" s="37"/>
      <c r="M210" s="182"/>
      <c r="N210" s="183"/>
      <c r="O210" s="62"/>
      <c r="P210" s="62"/>
      <c r="Q210" s="62"/>
      <c r="R210" s="62"/>
      <c r="S210" s="62"/>
      <c r="T210" s="63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5" t="s">
        <v>294</v>
      </c>
      <c r="AU210" s="15" t="s">
        <v>81</v>
      </c>
    </row>
    <row r="211" spans="1:65" s="2" customFormat="1" ht="16.5" customHeight="1">
      <c r="A211" s="32"/>
      <c r="B211" s="33"/>
      <c r="C211" s="166" t="s">
        <v>351</v>
      </c>
      <c r="D211" s="166" t="s">
        <v>114</v>
      </c>
      <c r="E211" s="167" t="s">
        <v>352</v>
      </c>
      <c r="F211" s="168" t="s">
        <v>353</v>
      </c>
      <c r="G211" s="169" t="s">
        <v>307</v>
      </c>
      <c r="H211" s="170">
        <v>1</v>
      </c>
      <c r="I211" s="171"/>
      <c r="J211" s="172">
        <f>ROUND(I211*H211,2)</f>
        <v>0</v>
      </c>
      <c r="K211" s="168" t="s">
        <v>19</v>
      </c>
      <c r="L211" s="37"/>
      <c r="M211" s="173" t="s">
        <v>19</v>
      </c>
      <c r="N211" s="174" t="s">
        <v>45</v>
      </c>
      <c r="O211" s="62"/>
      <c r="P211" s="175">
        <f>O211*H211</f>
        <v>0</v>
      </c>
      <c r="Q211" s="175">
        <v>0</v>
      </c>
      <c r="R211" s="175">
        <f>Q211*H211</f>
        <v>0</v>
      </c>
      <c r="S211" s="175">
        <v>0</v>
      </c>
      <c r="T211" s="176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77" t="s">
        <v>317</v>
      </c>
      <c r="AT211" s="177" t="s">
        <v>114</v>
      </c>
      <c r="AU211" s="177" t="s">
        <v>81</v>
      </c>
      <c r="AY211" s="15" t="s">
        <v>112</v>
      </c>
      <c r="BE211" s="178">
        <f>IF(N211="základní",J211,0)</f>
        <v>0</v>
      </c>
      <c r="BF211" s="178">
        <f>IF(N211="snížená",J211,0)</f>
        <v>0</v>
      </c>
      <c r="BG211" s="178">
        <f>IF(N211="zákl. přenesená",J211,0)</f>
        <v>0</v>
      </c>
      <c r="BH211" s="178">
        <f>IF(N211="sníž. přenesená",J211,0)</f>
        <v>0</v>
      </c>
      <c r="BI211" s="178">
        <f>IF(N211="nulová",J211,0)</f>
        <v>0</v>
      </c>
      <c r="BJ211" s="15" t="s">
        <v>79</v>
      </c>
      <c r="BK211" s="178">
        <f>ROUND(I211*H211,2)</f>
        <v>0</v>
      </c>
      <c r="BL211" s="15" t="s">
        <v>317</v>
      </c>
      <c r="BM211" s="177" t="s">
        <v>354</v>
      </c>
    </row>
    <row r="212" spans="1:65" s="2" customFormat="1" ht="11.25">
      <c r="A212" s="32"/>
      <c r="B212" s="33"/>
      <c r="C212" s="34"/>
      <c r="D212" s="179" t="s">
        <v>121</v>
      </c>
      <c r="E212" s="34"/>
      <c r="F212" s="180" t="s">
        <v>353</v>
      </c>
      <c r="G212" s="34"/>
      <c r="H212" s="34"/>
      <c r="I212" s="181"/>
      <c r="J212" s="34"/>
      <c r="K212" s="34"/>
      <c r="L212" s="37"/>
      <c r="M212" s="182"/>
      <c r="N212" s="183"/>
      <c r="O212" s="62"/>
      <c r="P212" s="62"/>
      <c r="Q212" s="62"/>
      <c r="R212" s="62"/>
      <c r="S212" s="62"/>
      <c r="T212" s="63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5" t="s">
        <v>121</v>
      </c>
      <c r="AU212" s="15" t="s">
        <v>81</v>
      </c>
    </row>
    <row r="213" spans="1:65" s="2" customFormat="1" ht="29.25">
      <c r="A213" s="32"/>
      <c r="B213" s="33"/>
      <c r="C213" s="34"/>
      <c r="D213" s="179" t="s">
        <v>294</v>
      </c>
      <c r="E213" s="34"/>
      <c r="F213" s="207" t="s">
        <v>355</v>
      </c>
      <c r="G213" s="34"/>
      <c r="H213" s="34"/>
      <c r="I213" s="181"/>
      <c r="J213" s="34"/>
      <c r="K213" s="34"/>
      <c r="L213" s="37"/>
      <c r="M213" s="182"/>
      <c r="N213" s="183"/>
      <c r="O213" s="62"/>
      <c r="P213" s="62"/>
      <c r="Q213" s="62"/>
      <c r="R213" s="62"/>
      <c r="S213" s="62"/>
      <c r="T213" s="63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5" t="s">
        <v>294</v>
      </c>
      <c r="AU213" s="15" t="s">
        <v>81</v>
      </c>
    </row>
    <row r="214" spans="1:65" s="2" customFormat="1" ht="21.75" customHeight="1">
      <c r="A214" s="32"/>
      <c r="B214" s="33"/>
      <c r="C214" s="166" t="s">
        <v>356</v>
      </c>
      <c r="D214" s="166" t="s">
        <v>114</v>
      </c>
      <c r="E214" s="167" t="s">
        <v>357</v>
      </c>
      <c r="F214" s="168" t="s">
        <v>358</v>
      </c>
      <c r="G214" s="169" t="s">
        <v>307</v>
      </c>
      <c r="H214" s="170">
        <v>1</v>
      </c>
      <c r="I214" s="171"/>
      <c r="J214" s="172">
        <f>ROUND(I214*H214,2)</f>
        <v>0</v>
      </c>
      <c r="K214" s="168" t="s">
        <v>19</v>
      </c>
      <c r="L214" s="37"/>
      <c r="M214" s="173" t="s">
        <v>19</v>
      </c>
      <c r="N214" s="174" t="s">
        <v>45</v>
      </c>
      <c r="O214" s="62"/>
      <c r="P214" s="175">
        <f>O214*H214</f>
        <v>0</v>
      </c>
      <c r="Q214" s="175">
        <v>0</v>
      </c>
      <c r="R214" s="175">
        <f>Q214*H214</f>
        <v>0</v>
      </c>
      <c r="S214" s="175">
        <v>0</v>
      </c>
      <c r="T214" s="176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77" t="s">
        <v>317</v>
      </c>
      <c r="AT214" s="177" t="s">
        <v>114</v>
      </c>
      <c r="AU214" s="177" t="s">
        <v>81</v>
      </c>
      <c r="AY214" s="15" t="s">
        <v>112</v>
      </c>
      <c r="BE214" s="178">
        <f>IF(N214="základní",J214,0)</f>
        <v>0</v>
      </c>
      <c r="BF214" s="178">
        <f>IF(N214="snížená",J214,0)</f>
        <v>0</v>
      </c>
      <c r="BG214" s="178">
        <f>IF(N214="zákl. přenesená",J214,0)</f>
        <v>0</v>
      </c>
      <c r="BH214" s="178">
        <f>IF(N214="sníž. přenesená",J214,0)</f>
        <v>0</v>
      </c>
      <c r="BI214" s="178">
        <f>IF(N214="nulová",J214,0)</f>
        <v>0</v>
      </c>
      <c r="BJ214" s="15" t="s">
        <v>79</v>
      </c>
      <c r="BK214" s="178">
        <f>ROUND(I214*H214,2)</f>
        <v>0</v>
      </c>
      <c r="BL214" s="15" t="s">
        <v>317</v>
      </c>
      <c r="BM214" s="177" t="s">
        <v>359</v>
      </c>
    </row>
    <row r="215" spans="1:65" s="2" customFormat="1" ht="11.25">
      <c r="A215" s="32"/>
      <c r="B215" s="33"/>
      <c r="C215" s="34"/>
      <c r="D215" s="179" t="s">
        <v>121</v>
      </c>
      <c r="E215" s="34"/>
      <c r="F215" s="180" t="s">
        <v>358</v>
      </c>
      <c r="G215" s="34"/>
      <c r="H215" s="34"/>
      <c r="I215" s="181"/>
      <c r="J215" s="34"/>
      <c r="K215" s="34"/>
      <c r="L215" s="37"/>
      <c r="M215" s="182"/>
      <c r="N215" s="183"/>
      <c r="O215" s="62"/>
      <c r="P215" s="62"/>
      <c r="Q215" s="62"/>
      <c r="R215" s="62"/>
      <c r="S215" s="62"/>
      <c r="T215" s="63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5" t="s">
        <v>121</v>
      </c>
      <c r="AU215" s="15" t="s">
        <v>81</v>
      </c>
    </row>
    <row r="216" spans="1:65" s="12" customFormat="1" ht="22.9" customHeight="1">
      <c r="B216" s="150"/>
      <c r="C216" s="151"/>
      <c r="D216" s="152" t="s">
        <v>73</v>
      </c>
      <c r="E216" s="164" t="s">
        <v>360</v>
      </c>
      <c r="F216" s="164" t="s">
        <v>361</v>
      </c>
      <c r="G216" s="151"/>
      <c r="H216" s="151"/>
      <c r="I216" s="154"/>
      <c r="J216" s="165">
        <f>BK216</f>
        <v>0</v>
      </c>
      <c r="K216" s="151"/>
      <c r="L216" s="156"/>
      <c r="M216" s="157"/>
      <c r="N216" s="158"/>
      <c r="O216" s="158"/>
      <c r="P216" s="159">
        <f>SUM(P217:P221)</f>
        <v>0</v>
      </c>
      <c r="Q216" s="158"/>
      <c r="R216" s="159">
        <f>SUM(R217:R221)</f>
        <v>0</v>
      </c>
      <c r="S216" s="158"/>
      <c r="T216" s="160">
        <f>SUM(T217:T221)</f>
        <v>0</v>
      </c>
      <c r="AR216" s="161" t="s">
        <v>146</v>
      </c>
      <c r="AT216" s="162" t="s">
        <v>73</v>
      </c>
      <c r="AU216" s="162" t="s">
        <v>79</v>
      </c>
      <c r="AY216" s="161" t="s">
        <v>112</v>
      </c>
      <c r="BK216" s="163">
        <f>SUM(BK217:BK221)</f>
        <v>0</v>
      </c>
    </row>
    <row r="217" spans="1:65" s="2" customFormat="1" ht="16.5" customHeight="1">
      <c r="A217" s="32"/>
      <c r="B217" s="33"/>
      <c r="C217" s="166" t="s">
        <v>362</v>
      </c>
      <c r="D217" s="166" t="s">
        <v>114</v>
      </c>
      <c r="E217" s="167" t="s">
        <v>363</v>
      </c>
      <c r="F217" s="168" t="s">
        <v>364</v>
      </c>
      <c r="G217" s="169" t="s">
        <v>307</v>
      </c>
      <c r="H217" s="170">
        <v>1</v>
      </c>
      <c r="I217" s="171"/>
      <c r="J217" s="172">
        <f>ROUND(I217*H217,2)</f>
        <v>0</v>
      </c>
      <c r="K217" s="168" t="s">
        <v>19</v>
      </c>
      <c r="L217" s="37"/>
      <c r="M217" s="173" t="s">
        <v>19</v>
      </c>
      <c r="N217" s="174" t="s">
        <v>45</v>
      </c>
      <c r="O217" s="62"/>
      <c r="P217" s="175">
        <f>O217*H217</f>
        <v>0</v>
      </c>
      <c r="Q217" s="175">
        <v>0</v>
      </c>
      <c r="R217" s="175">
        <f>Q217*H217</f>
        <v>0</v>
      </c>
      <c r="S217" s="175">
        <v>0</v>
      </c>
      <c r="T217" s="176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7" t="s">
        <v>317</v>
      </c>
      <c r="AT217" s="177" t="s">
        <v>114</v>
      </c>
      <c r="AU217" s="177" t="s">
        <v>81</v>
      </c>
      <c r="AY217" s="15" t="s">
        <v>112</v>
      </c>
      <c r="BE217" s="178">
        <f>IF(N217="základní",J217,0)</f>
        <v>0</v>
      </c>
      <c r="BF217" s="178">
        <f>IF(N217="snížená",J217,0)</f>
        <v>0</v>
      </c>
      <c r="BG217" s="178">
        <f>IF(N217="zákl. přenesená",J217,0)</f>
        <v>0</v>
      </c>
      <c r="BH217" s="178">
        <f>IF(N217="sníž. přenesená",J217,0)</f>
        <v>0</v>
      </c>
      <c r="BI217" s="178">
        <f>IF(N217="nulová",J217,0)</f>
        <v>0</v>
      </c>
      <c r="BJ217" s="15" t="s">
        <v>79</v>
      </c>
      <c r="BK217" s="178">
        <f>ROUND(I217*H217,2)</f>
        <v>0</v>
      </c>
      <c r="BL217" s="15" t="s">
        <v>317</v>
      </c>
      <c r="BM217" s="177" t="s">
        <v>365</v>
      </c>
    </row>
    <row r="218" spans="1:65" s="2" customFormat="1" ht="11.25">
      <c r="A218" s="32"/>
      <c r="B218" s="33"/>
      <c r="C218" s="34"/>
      <c r="D218" s="179" t="s">
        <v>121</v>
      </c>
      <c r="E218" s="34"/>
      <c r="F218" s="180" t="s">
        <v>364</v>
      </c>
      <c r="G218" s="34"/>
      <c r="H218" s="34"/>
      <c r="I218" s="181"/>
      <c r="J218" s="34"/>
      <c r="K218" s="34"/>
      <c r="L218" s="37"/>
      <c r="M218" s="182"/>
      <c r="N218" s="183"/>
      <c r="O218" s="62"/>
      <c r="P218" s="62"/>
      <c r="Q218" s="62"/>
      <c r="R218" s="62"/>
      <c r="S218" s="62"/>
      <c r="T218" s="63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T218" s="15" t="s">
        <v>121</v>
      </c>
      <c r="AU218" s="15" t="s">
        <v>81</v>
      </c>
    </row>
    <row r="219" spans="1:65" s="2" customFormat="1" ht="19.5">
      <c r="A219" s="32"/>
      <c r="B219" s="33"/>
      <c r="C219" s="34"/>
      <c r="D219" s="179" t="s">
        <v>294</v>
      </c>
      <c r="E219" s="34"/>
      <c r="F219" s="207" t="s">
        <v>366</v>
      </c>
      <c r="G219" s="34"/>
      <c r="H219" s="34"/>
      <c r="I219" s="181"/>
      <c r="J219" s="34"/>
      <c r="K219" s="34"/>
      <c r="L219" s="37"/>
      <c r="M219" s="182"/>
      <c r="N219" s="183"/>
      <c r="O219" s="62"/>
      <c r="P219" s="62"/>
      <c r="Q219" s="62"/>
      <c r="R219" s="62"/>
      <c r="S219" s="62"/>
      <c r="T219" s="63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5" t="s">
        <v>294</v>
      </c>
      <c r="AU219" s="15" t="s">
        <v>81</v>
      </c>
    </row>
    <row r="220" spans="1:65" s="2" customFormat="1" ht="16.5" customHeight="1">
      <c r="A220" s="32"/>
      <c r="B220" s="33"/>
      <c r="C220" s="166" t="s">
        <v>367</v>
      </c>
      <c r="D220" s="166" t="s">
        <v>114</v>
      </c>
      <c r="E220" s="167" t="s">
        <v>368</v>
      </c>
      <c r="F220" s="168" t="s">
        <v>369</v>
      </c>
      <c r="G220" s="169" t="s">
        <v>307</v>
      </c>
      <c r="H220" s="170">
        <v>1</v>
      </c>
      <c r="I220" s="171"/>
      <c r="J220" s="172">
        <f>ROUND(I220*H220,2)</f>
        <v>0</v>
      </c>
      <c r="K220" s="168" t="s">
        <v>19</v>
      </c>
      <c r="L220" s="37"/>
      <c r="M220" s="173" t="s">
        <v>19</v>
      </c>
      <c r="N220" s="174" t="s">
        <v>45</v>
      </c>
      <c r="O220" s="62"/>
      <c r="P220" s="175">
        <f>O220*H220</f>
        <v>0</v>
      </c>
      <c r="Q220" s="175">
        <v>0</v>
      </c>
      <c r="R220" s="175">
        <f>Q220*H220</f>
        <v>0</v>
      </c>
      <c r="S220" s="175">
        <v>0</v>
      </c>
      <c r="T220" s="176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77" t="s">
        <v>317</v>
      </c>
      <c r="AT220" s="177" t="s">
        <v>114</v>
      </c>
      <c r="AU220" s="177" t="s">
        <v>81</v>
      </c>
      <c r="AY220" s="15" t="s">
        <v>112</v>
      </c>
      <c r="BE220" s="178">
        <f>IF(N220="základní",J220,0)</f>
        <v>0</v>
      </c>
      <c r="BF220" s="178">
        <f>IF(N220="snížená",J220,0)</f>
        <v>0</v>
      </c>
      <c r="BG220" s="178">
        <f>IF(N220="zákl. přenesená",J220,0)</f>
        <v>0</v>
      </c>
      <c r="BH220" s="178">
        <f>IF(N220="sníž. přenesená",J220,0)</f>
        <v>0</v>
      </c>
      <c r="BI220" s="178">
        <f>IF(N220="nulová",J220,0)</f>
        <v>0</v>
      </c>
      <c r="BJ220" s="15" t="s">
        <v>79</v>
      </c>
      <c r="BK220" s="178">
        <f>ROUND(I220*H220,2)</f>
        <v>0</v>
      </c>
      <c r="BL220" s="15" t="s">
        <v>317</v>
      </c>
      <c r="BM220" s="177" t="s">
        <v>370</v>
      </c>
    </row>
    <row r="221" spans="1:65" s="2" customFormat="1" ht="11.25">
      <c r="A221" s="32"/>
      <c r="B221" s="33"/>
      <c r="C221" s="34"/>
      <c r="D221" s="179" t="s">
        <v>121</v>
      </c>
      <c r="E221" s="34"/>
      <c r="F221" s="180" t="s">
        <v>369</v>
      </c>
      <c r="G221" s="34"/>
      <c r="H221" s="34"/>
      <c r="I221" s="181"/>
      <c r="J221" s="34"/>
      <c r="K221" s="34"/>
      <c r="L221" s="37"/>
      <c r="M221" s="208"/>
      <c r="N221" s="209"/>
      <c r="O221" s="210"/>
      <c r="P221" s="210"/>
      <c r="Q221" s="210"/>
      <c r="R221" s="210"/>
      <c r="S221" s="210"/>
      <c r="T221" s="211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5" t="s">
        <v>121</v>
      </c>
      <c r="AU221" s="15" t="s">
        <v>81</v>
      </c>
    </row>
    <row r="222" spans="1:65" s="2" customFormat="1" ht="6.95" customHeight="1">
      <c r="A222" s="32"/>
      <c r="B222" s="45"/>
      <c r="C222" s="46"/>
      <c r="D222" s="46"/>
      <c r="E222" s="46"/>
      <c r="F222" s="46"/>
      <c r="G222" s="46"/>
      <c r="H222" s="46"/>
      <c r="I222" s="46"/>
      <c r="J222" s="46"/>
      <c r="K222" s="46"/>
      <c r="L222" s="37"/>
      <c r="M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</row>
  </sheetData>
  <sheetProtection algorithmName="SHA-512" hashValue="Msx0tGYnTxIRJDTvdINAnh03vVWkJhfebn8lgQkaf0df9OVO4wlxbOHYffUAXw+XRrjTdjo2Sz4S5lE8BCURRQ==" saltValue="SpcI9Q7mYyNWtk5JmS3W2JKTVb6N3+IvtHMzpzyXjeELkRR2IfzD/JciwiIKc4fW4/4MGru9PODOTM5EH0k6Qg==" spinCount="100000" sheet="1" objects="1" scenarios="1" formatColumns="0" formatRows="0" autoFilter="0"/>
  <autoFilter ref="C82:K221"/>
  <mergeCells count="6">
    <mergeCell ref="L2:V2"/>
    <mergeCell ref="E7:H7"/>
    <mergeCell ref="E16:H16"/>
    <mergeCell ref="E25:H25"/>
    <mergeCell ref="E46:H46"/>
    <mergeCell ref="E75:H75"/>
  </mergeCells>
  <hyperlinks>
    <hyperlink ref="F88" r:id="rId1"/>
    <hyperlink ref="F92" r:id="rId2"/>
    <hyperlink ref="F95" r:id="rId3"/>
    <hyperlink ref="F99" r:id="rId4"/>
    <hyperlink ref="F102" r:id="rId5"/>
    <hyperlink ref="F106" r:id="rId6"/>
    <hyperlink ref="F109" r:id="rId7"/>
    <hyperlink ref="F112" r:id="rId8"/>
    <hyperlink ref="F115" r:id="rId9"/>
    <hyperlink ref="F119" r:id="rId10"/>
    <hyperlink ref="F123" r:id="rId11"/>
    <hyperlink ref="F130" r:id="rId12"/>
    <hyperlink ref="F133" r:id="rId13"/>
    <hyperlink ref="F140" r:id="rId14"/>
    <hyperlink ref="F145" r:id="rId15"/>
    <hyperlink ref="F148" r:id="rId16"/>
    <hyperlink ref="F151" r:id="rId17"/>
    <hyperlink ref="F156" r:id="rId18"/>
    <hyperlink ref="F159" r:id="rId19"/>
    <hyperlink ref="F163" r:id="rId20"/>
    <hyperlink ref="F168" r:id="rId21"/>
    <hyperlink ref="F172" r:id="rId22"/>
    <hyperlink ref="F176" r:id="rId23"/>
    <hyperlink ref="F183" r:id="rId24"/>
  </hyperlinks>
  <pageMargins left="0.39374999999999999" right="0.39374999999999999" top="0.39374999999999999" bottom="0.39374999999999999" header="0" footer="0"/>
  <pageSetup paperSize="9" scale="76" fitToHeight="100" orientation="portrait" blackAndWhite="1" r:id="rId25"/>
  <headerFooter>
    <oddFooter>&amp;CStrana &amp;P z &amp;N</oddFooter>
  </headerFooter>
  <drawing r:id="rId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105-3281-22b - Mojena, KM...</vt:lpstr>
      <vt:lpstr>'105-3281-22b - Mojena, KM...'!Názvy_tisku</vt:lpstr>
      <vt:lpstr>'Rekapitulace stavby'!Názvy_tisku</vt:lpstr>
      <vt:lpstr>'105-3281-22b - Mojena, KM...'!Oblast_tisku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Špaček Ondřej</dc:creator>
  <cp:lastModifiedBy>spaceko</cp:lastModifiedBy>
  <cp:lastPrinted>2023-04-19T11:20:27Z</cp:lastPrinted>
  <dcterms:created xsi:type="dcterms:W3CDTF">2023-04-19T09:09:52Z</dcterms:created>
  <dcterms:modified xsi:type="dcterms:W3CDTF">2023-04-19T11:20:31Z</dcterms:modified>
</cp:coreProperties>
</file>